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yja\PycharmProjects\cwjio\webapp\canteen_files\"/>
    </mc:Choice>
  </mc:AlternateContent>
  <xr:revisionPtr revIDLastSave="0" documentId="13_ncr:1_{E27B468A-DDF0-4F53-93AF-233FEAD01BD9}" xr6:coauthVersionLast="47" xr6:coauthVersionMax="47" xr10:uidLastSave="{00000000-0000-0000-0000-000000000000}"/>
  <bookViews>
    <workbookView xWindow="-98" yWindow="-98" windowWidth="26116" windowHeight="15675" xr2:uid="{142ACFBD-6DE7-443F-BA8F-F3657E505427}"/>
  </bookViews>
  <sheets>
    <sheet name="PO" sheetId="1" r:id="rId1"/>
    <sheet name="CWJ FREIGHT ZONES" sheetId="5" r:id="rId2"/>
    <sheet name="DCs" sheetId="3" state="hidden" r:id="rId3"/>
    <sheet name="Pricing" sheetId="2" state="hidden" r:id="rId4"/>
  </sheets>
  <definedNames>
    <definedName name="_xlnm._FilterDatabase" localSheetId="1" hidden="1">'CWJ FREIGHT ZONES'!$B$4:$D$54</definedName>
    <definedName name="_xlnm.Print_Area" localSheetId="1">'CWJ FREIGHT ZONES'!$A$2:$T$54</definedName>
    <definedName name="_xlnm.Print_Area" localSheetId="0">PO!$B$2:$G$40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" l="1"/>
  <c r="C21" i="1"/>
  <c r="C22" i="1"/>
  <c r="C14" i="1"/>
  <c r="H21" i="3"/>
  <c r="C40" i="1" l="1"/>
  <c r="B22" i="2"/>
  <c r="C22" i="2" s="1"/>
  <c r="B21" i="2"/>
  <c r="C21" i="2" s="1"/>
  <c r="B20" i="2"/>
  <c r="C20" i="2" s="1"/>
  <c r="B19" i="2"/>
  <c r="C19" i="2" s="1"/>
  <c r="B18" i="2"/>
  <c r="C18" i="2" s="1"/>
  <c r="B17" i="2"/>
  <c r="C17" i="2" s="1"/>
  <c r="B16" i="2"/>
  <c r="C16" i="2" s="1"/>
  <c r="B15" i="2"/>
  <c r="C15" i="2" s="1"/>
  <c r="B14" i="2"/>
  <c r="C14" i="2" s="1"/>
  <c r="B13" i="2"/>
  <c r="C13" i="2" s="1"/>
  <c r="B12" i="2"/>
  <c r="C12" i="2" s="1"/>
  <c r="B11" i="2"/>
  <c r="C11" i="2" s="1"/>
  <c r="B10" i="2"/>
  <c r="C10" i="2" s="1"/>
  <c r="B9" i="2"/>
  <c r="C9" i="2" s="1"/>
  <c r="B8" i="2"/>
  <c r="C8" i="2" s="1"/>
  <c r="C15" i="1" s="1"/>
  <c r="F27" i="1" s="1"/>
  <c r="B7" i="2"/>
  <c r="C7" i="2" s="1"/>
  <c r="B6" i="2"/>
  <c r="C6" i="2" s="1"/>
  <c r="B5" i="2"/>
  <c r="C5" i="2" s="1"/>
  <c r="B4" i="2"/>
  <c r="C4" i="2" s="1"/>
  <c r="B3" i="2"/>
  <c r="C3" i="2" s="1"/>
  <c r="B2" i="2"/>
  <c r="C2" i="2" s="1"/>
  <c r="C13" i="1"/>
  <c r="H23" i="3"/>
  <c r="H22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H3" i="3"/>
  <c r="E30" i="1"/>
  <c r="F28" i="1" l="1"/>
  <c r="G28" i="1" s="1"/>
  <c r="F29" i="1"/>
  <c r="G29" i="1" s="1"/>
  <c r="F26" i="1"/>
  <c r="G26" i="1" s="1"/>
  <c r="B31" i="1"/>
  <c r="G27" i="1"/>
  <c r="G30" i="1" l="1"/>
</calcChain>
</file>

<file path=xl/sharedStrings.xml><?xml version="1.0" encoding="utf-8"?>
<sst xmlns="http://schemas.openxmlformats.org/spreadsheetml/2006/main" count="663" uniqueCount="468">
  <si>
    <t>Distribution Center</t>
  </si>
  <si>
    <t>Canteen/Five Star/Tucker, GA</t>
  </si>
  <si>
    <t>Canteen Corp/Charlotte, NC</t>
  </si>
  <si>
    <t>Canteen Corp/Miami, FL</t>
  </si>
  <si>
    <t>Canteen Corp/Raleigh, NC</t>
  </si>
  <si>
    <t>Canteen Corp/Tampa, FL</t>
  </si>
  <si>
    <t>Canteen/Five Star/Nashville, TN</t>
  </si>
  <si>
    <t>Canteen/Continental Distributors, Inc.</t>
  </si>
  <si>
    <t>Canteen Corp/Kansas City, MO</t>
  </si>
  <si>
    <t>Canteen/Franklin Services, OH</t>
  </si>
  <si>
    <t>Canteen Corp/Chicago CRS</t>
  </si>
  <si>
    <t>Canteen Corp/St. Paul, MN</t>
  </si>
  <si>
    <t>Canteen Corp/St. Louis, MO</t>
  </si>
  <si>
    <t>Canteen Corp/Everett, WA</t>
  </si>
  <si>
    <t>Canteen Corp/Portland, OR</t>
  </si>
  <si>
    <t>Canteen/Premier Vending, UT</t>
  </si>
  <si>
    <t>Canteen Corp/Denver, CO</t>
  </si>
  <si>
    <t>Canteen Corp/Tradecraft Las Vegas, NV</t>
  </si>
  <si>
    <t>Canteen Corp/Phoenix, AZ</t>
  </si>
  <si>
    <t>Canteen Corp/Houston, TX</t>
  </si>
  <si>
    <t>Canteen Corp/Dallas, TX (OCS)</t>
  </si>
  <si>
    <t>Canteen Corp/Austin, TX</t>
  </si>
  <si>
    <t>Commonwealth Joe</t>
  </si>
  <si>
    <t>Order Date</t>
  </si>
  <si>
    <t>Requested Arrival Date</t>
  </si>
  <si>
    <t>SKU</t>
  </si>
  <si>
    <t>Product Description</t>
  </si>
  <si>
    <t>Cold Brew</t>
  </si>
  <si>
    <t>5-gallon keg - CWJ Nitro Cold Brew - Shenandoah Spring</t>
  </si>
  <si>
    <t>Seltzer</t>
  </si>
  <si>
    <t>H2O-CWJ-5G-CL</t>
  </si>
  <si>
    <t>5-gallon keg - CWJ Seltzer - Cool Lime</t>
  </si>
  <si>
    <t>Tea</t>
  </si>
  <si>
    <t>Kombucha</t>
  </si>
  <si>
    <t>KOM-WLD-5G-EB</t>
  </si>
  <si>
    <t>NCB-SKK-5G-SS1</t>
  </si>
  <si>
    <t>Line Total ($)</t>
  </si>
  <si>
    <t>PRODUCT</t>
  </si>
  <si>
    <t>PICKUP FROM CWJ BELTSVILLE</t>
  </si>
  <si>
    <t>EAST</t>
  </si>
  <si>
    <t>CENTRAL</t>
  </si>
  <si>
    <t>WEST</t>
  </si>
  <si>
    <t>TOTAL</t>
  </si>
  <si>
    <t>Buyer Name</t>
  </si>
  <si>
    <t>Buyer Phone</t>
  </si>
  <si>
    <t>Buyer Email</t>
  </si>
  <si>
    <t>Unit Price (auto-filled)</t>
  </si>
  <si>
    <t>CWJ Freight Zone</t>
  </si>
  <si>
    <t>Distribution Center Address</t>
  </si>
  <si>
    <t>Distribution Center Information</t>
  </si>
  <si>
    <t>Inbound Freight PoC</t>
  </si>
  <si>
    <t>Office Management POC</t>
  </si>
  <si>
    <t>Other Key POC (Optional)</t>
  </si>
  <si>
    <t>Market</t>
  </si>
  <si>
    <t>State</t>
  </si>
  <si>
    <t>Distribution Center Company Name</t>
  </si>
  <si>
    <t>Street Name and Number</t>
  </si>
  <si>
    <t>City</t>
  </si>
  <si>
    <t>Zip</t>
  </si>
  <si>
    <t>Distribution Center Name (Alias)</t>
  </si>
  <si>
    <t>Distribution Center Days &amp; Hours of Operation for Inbound Freight</t>
  </si>
  <si>
    <t>Does the distribution center have a loading dock? (Y/N)</t>
  </si>
  <si>
    <t>Special Freight Instructions</t>
  </si>
  <si>
    <t>Distribution Center Phone Number</t>
  </si>
  <si>
    <t>Name</t>
  </si>
  <si>
    <t>E-mail</t>
  </si>
  <si>
    <t>Phone</t>
  </si>
  <si>
    <t>Additional Information Regarding Distrubiton Center</t>
  </si>
  <si>
    <t>Atlanta</t>
  </si>
  <si>
    <t>Georgia</t>
  </si>
  <si>
    <t>4916 N Royal Atlanta Dr.</t>
  </si>
  <si>
    <t>GA</t>
  </si>
  <si>
    <t>Tucker</t>
  </si>
  <si>
    <t>Five Star Food Service</t>
  </si>
  <si>
    <t>M-F 8-3</t>
  </si>
  <si>
    <t>Y</t>
  </si>
  <si>
    <t>N</t>
  </si>
  <si>
    <t>770-939-9299</t>
  </si>
  <si>
    <t>Paul Tullio</t>
  </si>
  <si>
    <t>paul.tullio@fivestarfoodservice.com</t>
  </si>
  <si>
    <t>770-639-2790</t>
  </si>
  <si>
    <t>Courtesy call before arrival</t>
  </si>
  <si>
    <t>Charlotte</t>
  </si>
  <si>
    <t>North Carolina</t>
  </si>
  <si>
    <t>3112 Horseshoe Lane</t>
  </si>
  <si>
    <t>NC</t>
  </si>
  <si>
    <t>Back Dock</t>
  </si>
  <si>
    <t>Mon-Fri 6-3pm</t>
  </si>
  <si>
    <t>Yes</t>
  </si>
  <si>
    <t>None</t>
  </si>
  <si>
    <t>704-398-6543</t>
  </si>
  <si>
    <t>Misty Jannetta</t>
  </si>
  <si>
    <t>Jannetta, Misty &lt;Misty.Jannetta@compass-usa.com&gt;</t>
  </si>
  <si>
    <t>Miami</t>
  </si>
  <si>
    <t>Florida</t>
  </si>
  <si>
    <t>2301 SW 32nd Ave. Suite 100</t>
  </si>
  <si>
    <t>FL</t>
  </si>
  <si>
    <t>Pembroke Park</t>
  </si>
  <si>
    <t>Canteen Miami</t>
  </si>
  <si>
    <t>Mon-Fri 6:00AM-2:00PM</t>
  </si>
  <si>
    <t>N/A</t>
  </si>
  <si>
    <t>305-624-5100</t>
  </si>
  <si>
    <t>Daniel Branas</t>
  </si>
  <si>
    <t>daniel.branas@compass-usa.com</t>
  </si>
  <si>
    <t>(305) 904-6334</t>
  </si>
  <si>
    <t>Mick Child</t>
  </si>
  <si>
    <t>mick.child@compass-usa.com</t>
  </si>
  <si>
    <t>(305)389-1756</t>
  </si>
  <si>
    <t>Raleigh</t>
  </si>
  <si>
    <t>Canteen Durham</t>
  </si>
  <si>
    <t>M-F 8-5 PM</t>
  </si>
  <si>
    <t>We do not have pallet cold storage available.</t>
  </si>
  <si>
    <t>800-676-7554</t>
  </si>
  <si>
    <t>Brandon Wilkes</t>
  </si>
  <si>
    <t>brandon.wilkes@compass-usa.com</t>
  </si>
  <si>
    <t>919-618-6018</t>
  </si>
  <si>
    <t>Shannon Craige</t>
  </si>
  <si>
    <t>shannon.craige@compass-usa.com</t>
  </si>
  <si>
    <t>919-796-3145</t>
  </si>
  <si>
    <t>Tampa</t>
  </si>
  <si>
    <t>9501 Palm River Road</t>
  </si>
  <si>
    <t>Canteen</t>
  </si>
  <si>
    <t>M-F 8:00am - 4:00pm</t>
  </si>
  <si>
    <t>813-664-1322</t>
  </si>
  <si>
    <t>Rebecca Stamets</t>
  </si>
  <si>
    <t>Rebecca.Stamets@compass-usa.com</t>
  </si>
  <si>
    <t>813-775-6257</t>
  </si>
  <si>
    <t>Jason Sluka</t>
  </si>
  <si>
    <t>jason.sluka@compass-usa.com</t>
  </si>
  <si>
    <t>813-775-6242</t>
  </si>
  <si>
    <t>Daniel Knittle</t>
  </si>
  <si>
    <t>Daniel.Knittle@compass-usa.com</t>
  </si>
  <si>
    <t>Nashville</t>
  </si>
  <si>
    <t>Tennessee</t>
  </si>
  <si>
    <t>440 Allied Drive</t>
  </si>
  <si>
    <t>TN</t>
  </si>
  <si>
    <t>615-833-7983</t>
  </si>
  <si>
    <t>Alex Collins</t>
  </si>
  <si>
    <t>Alex.Collins@fivestarfoodservice.com</t>
  </si>
  <si>
    <t>Detroit</t>
  </si>
  <si>
    <t>Michigan</t>
  </si>
  <si>
    <t>7850 Haggerty Rd</t>
  </si>
  <si>
    <t>MI</t>
  </si>
  <si>
    <t>Belleville</t>
  </si>
  <si>
    <t>Van Buren Office</t>
  </si>
  <si>
    <t>Monday through Friday - 5am to 12p</t>
  </si>
  <si>
    <t>Can take order pass noon if needed.</t>
  </si>
  <si>
    <t>(734) 699-4101</t>
  </si>
  <si>
    <t>Brent Marzion</t>
  </si>
  <si>
    <t>B.Marzion@continentalserves.com</t>
  </si>
  <si>
    <t>734-751-8977</t>
  </si>
  <si>
    <t>Ryan Riojas</t>
  </si>
  <si>
    <t>R.Riojas@continentalserves.com</t>
  </si>
  <si>
    <t>734-329-3352</t>
  </si>
  <si>
    <t>Kansas City</t>
  </si>
  <si>
    <t>Missouri</t>
  </si>
  <si>
    <t>17501 W 98th St #12-39</t>
  </si>
  <si>
    <t>Kansas</t>
  </si>
  <si>
    <t>Lenexa</t>
  </si>
  <si>
    <t>Canteen- KC</t>
  </si>
  <si>
    <t>m-f 6:00am-2:30pm</t>
  </si>
  <si>
    <t>913-599-0009</t>
  </si>
  <si>
    <t>Jon Bachert</t>
  </si>
  <si>
    <t>jonathon.bachert@compass-usa.com</t>
  </si>
  <si>
    <t>Ella Smith</t>
  </si>
  <si>
    <t>ella.smith@compass-usa.com</t>
  </si>
  <si>
    <t>Sean Reeves</t>
  </si>
  <si>
    <t>sean.reeves@compass-usa.com</t>
  </si>
  <si>
    <t>Columbus</t>
  </si>
  <si>
    <t>Ohio</t>
  </si>
  <si>
    <t>OH</t>
  </si>
  <si>
    <t>Groveport</t>
  </si>
  <si>
    <t>Franklin Services</t>
  </si>
  <si>
    <t>Monday- Friday 5:00 am- 12:00 pm</t>
  </si>
  <si>
    <t>no</t>
  </si>
  <si>
    <t>614-863-8700</t>
  </si>
  <si>
    <t>Mike Dorn</t>
  </si>
  <si>
    <t>mdorn@cuygroup.com</t>
  </si>
  <si>
    <t>Kim Mattingly</t>
  </si>
  <si>
    <t>kmattingly@cuygroup.com</t>
  </si>
  <si>
    <t>Chicago</t>
  </si>
  <si>
    <t>Illinois</t>
  </si>
  <si>
    <t>940 Lively Blve</t>
  </si>
  <si>
    <t>IL</t>
  </si>
  <si>
    <t>Wood Dale</t>
  </si>
  <si>
    <t>Chicago CRS</t>
  </si>
  <si>
    <t>M-F 6am-2pm</t>
  </si>
  <si>
    <t>yes</t>
  </si>
  <si>
    <t>none</t>
  </si>
  <si>
    <t>847-291-0470</t>
  </si>
  <si>
    <t>Mikhail Noorani</t>
  </si>
  <si>
    <t>Mikhail.Noorani@compass-usa.com</t>
  </si>
  <si>
    <t>847-910-2599</t>
  </si>
  <si>
    <t>Lori Pierson</t>
  </si>
  <si>
    <t>lori.pierson@compass-usa.com</t>
  </si>
  <si>
    <t>312-288-5685</t>
  </si>
  <si>
    <t>Stephanie mandarino</t>
  </si>
  <si>
    <t>stephanie.mandarino@compass-usa.com</t>
  </si>
  <si>
    <t>630-475-1952</t>
  </si>
  <si>
    <t>Minneapolis</t>
  </si>
  <si>
    <t>Minnesota</t>
  </si>
  <si>
    <t>700 24th Ave S.E</t>
  </si>
  <si>
    <t>MN</t>
  </si>
  <si>
    <t>Canteen St Paul</t>
  </si>
  <si>
    <t>Monday - Friday 6:00am -2:00pm</t>
  </si>
  <si>
    <t>No</t>
  </si>
  <si>
    <t>651-488-0515</t>
  </si>
  <si>
    <t>Rob Kennelly</t>
  </si>
  <si>
    <t>Robert.Kennelly@compass-usa.com</t>
  </si>
  <si>
    <t>612-237-7272</t>
  </si>
  <si>
    <t>Derek Nyhus</t>
  </si>
  <si>
    <t>derek.nyhus@compass-usa.com</t>
  </si>
  <si>
    <t>612-328-3335</t>
  </si>
  <si>
    <t>St Louis</t>
  </si>
  <si>
    <t>2331 Millpark</t>
  </si>
  <si>
    <t>MO</t>
  </si>
  <si>
    <t>St Louis vending</t>
  </si>
  <si>
    <t>M-F 7-4PM</t>
  </si>
  <si>
    <t>314-423-6200</t>
  </si>
  <si>
    <t>Jason Karolczak</t>
  </si>
  <si>
    <t>Jason.Karolczak@compass-usa.com</t>
  </si>
  <si>
    <t>314-280-5711</t>
  </si>
  <si>
    <t>Michelle Becher</t>
  </si>
  <si>
    <t>Michelle.Becher@compass-usa.com</t>
  </si>
  <si>
    <t>314-486-0971</t>
  </si>
  <si>
    <t>Robert Price</t>
  </si>
  <si>
    <t>Robert.Price2@compass-usa.com</t>
  </si>
  <si>
    <t>314-440-2468</t>
  </si>
  <si>
    <t>Seattle</t>
  </si>
  <si>
    <t>Washington</t>
  </si>
  <si>
    <t>607 Riverside Rd, Ste 130</t>
  </si>
  <si>
    <t>WA</t>
  </si>
  <si>
    <t>Everett</t>
  </si>
  <si>
    <t>0700 to 1500 Monday through Friday</t>
  </si>
  <si>
    <t>425-249-9038</t>
  </si>
  <si>
    <t>Robert Borders</t>
  </si>
  <si>
    <t>Robert.Borders@compass-usa.com</t>
  </si>
  <si>
    <t>425-244-4921</t>
  </si>
  <si>
    <t>Chris Gilbert</t>
  </si>
  <si>
    <t>Christopher.Gilbert@compass-usa.com</t>
  </si>
  <si>
    <t>Jeremy Humbyrd</t>
  </si>
  <si>
    <t>Jeremy.Humbyrd@compass-usa.com</t>
  </si>
  <si>
    <t>425-359-9519</t>
  </si>
  <si>
    <t>Portland</t>
  </si>
  <si>
    <t>Oregon</t>
  </si>
  <si>
    <t>12670 SW Hall Blvd, Bldg 3</t>
  </si>
  <si>
    <t>OR</t>
  </si>
  <si>
    <t>Tigard</t>
  </si>
  <si>
    <t>Building 3</t>
  </si>
  <si>
    <t>0300 to 1600, Monday through Friday</t>
  </si>
  <si>
    <t>503-972-4724</t>
  </si>
  <si>
    <t>Jason Anderson</t>
  </si>
  <si>
    <t>jason.anderson2@compass-usa.com</t>
  </si>
  <si>
    <t>503-793-9102</t>
  </si>
  <si>
    <t>Matt Ellerbrook</t>
  </si>
  <si>
    <t>Matt.Ellerbrook@compass-usa.com</t>
  </si>
  <si>
    <t>503-972-4723</t>
  </si>
  <si>
    <t>Salt Lake City</t>
  </si>
  <si>
    <t>Utah</t>
  </si>
  <si>
    <t>1825 Fortune Rd</t>
  </si>
  <si>
    <t>UT</t>
  </si>
  <si>
    <t>Premier Vending</t>
  </si>
  <si>
    <t>n</t>
  </si>
  <si>
    <t>801-977-9227</t>
  </si>
  <si>
    <t>Scott Dimick</t>
  </si>
  <si>
    <t>scott@premiervending.com</t>
  </si>
  <si>
    <t>801-330-4770</t>
  </si>
  <si>
    <t>Denver</t>
  </si>
  <si>
    <t>Colorado</t>
  </si>
  <si>
    <t>CO</t>
  </si>
  <si>
    <t>Denver CRS</t>
  </si>
  <si>
    <t>0600 to 1500 Monday through Friday</t>
  </si>
  <si>
    <t>303-322-9177</t>
  </si>
  <si>
    <t>Antonio Bernal</t>
  </si>
  <si>
    <t>Antonio.Bernal@compass-usa.com</t>
  </si>
  <si>
    <t>720-656-4356</t>
  </si>
  <si>
    <t>Jeneane Henke</t>
  </si>
  <si>
    <t>Jeaneane.Henke@compass-usa.com</t>
  </si>
  <si>
    <t>Mike Brewer</t>
  </si>
  <si>
    <t>Michael.Brewer@compass-usa.com</t>
  </si>
  <si>
    <t>303-868-4191</t>
  </si>
  <si>
    <t>Key POC</t>
  </si>
  <si>
    <t>Site has MINIMAL cold storage</t>
  </si>
  <si>
    <t>Las Vegas</t>
  </si>
  <si>
    <t>Nevada</t>
  </si>
  <si>
    <t>NV</t>
  </si>
  <si>
    <t>Tradecraft Las Vegas</t>
  </si>
  <si>
    <t>7-3 M-F</t>
  </si>
  <si>
    <t>702-749-3008</t>
  </si>
  <si>
    <t>Ken Gorelik</t>
  </si>
  <si>
    <t>kgorelik@tradecraft.me</t>
  </si>
  <si>
    <t>312-644-1763</t>
  </si>
  <si>
    <t>Michelle Moananu-Feterika</t>
  </si>
  <si>
    <t>mmoananu-feterika@tradecraft.me</t>
  </si>
  <si>
    <t>Megan Estoup</t>
  </si>
  <si>
    <t>mestoup@tradecraft.me</t>
  </si>
  <si>
    <t>702-513-8830</t>
  </si>
  <si>
    <t>Phoenix</t>
  </si>
  <si>
    <t>Arizona</t>
  </si>
  <si>
    <t>AZ</t>
  </si>
  <si>
    <t>Canteen Phoenix</t>
  </si>
  <si>
    <t>Mon-Fri 8am-5pm</t>
  </si>
  <si>
    <t>Ring Bell at Gate for Access</t>
  </si>
  <si>
    <t>602-269-5879</t>
  </si>
  <si>
    <t>Bobijo Tyche</t>
  </si>
  <si>
    <t>480-589-3726</t>
  </si>
  <si>
    <t>Jenn Gamage</t>
  </si>
  <si>
    <t>jennifer.gamage@compass-usa.com</t>
  </si>
  <si>
    <t>602-303-2153</t>
  </si>
  <si>
    <t>KC McClane</t>
  </si>
  <si>
    <t>kc.mcclane@compass-usa.com</t>
  </si>
  <si>
    <t>480-710-7105</t>
  </si>
  <si>
    <t>NA</t>
  </si>
  <si>
    <t>Texas</t>
  </si>
  <si>
    <t>TX</t>
  </si>
  <si>
    <t>Houston</t>
  </si>
  <si>
    <t>M-F 8-2</t>
  </si>
  <si>
    <t>281-492-1020</t>
  </si>
  <si>
    <t>Bethany Waldron</t>
  </si>
  <si>
    <t>Bethany.Waldron@compass-usa.com</t>
  </si>
  <si>
    <t>832-247-8252</t>
  </si>
  <si>
    <t>Laura Davis</t>
  </si>
  <si>
    <t>Laura.Davis@compass-usa.com</t>
  </si>
  <si>
    <t>Edmund Johnstone</t>
  </si>
  <si>
    <t>Edmund.Johnstone@compass-usa.com</t>
  </si>
  <si>
    <t>281-253-5594</t>
  </si>
  <si>
    <t>Dallas</t>
  </si>
  <si>
    <t>Canteen Dallas</t>
  </si>
  <si>
    <t>Monday - Friday (6am - 3pm)</t>
  </si>
  <si>
    <t>(972) 392-7988</t>
  </si>
  <si>
    <t>Adam Danielson</t>
  </si>
  <si>
    <t>adam.danielson@compass-usa.com</t>
  </si>
  <si>
    <t>(469) 216-1879</t>
  </si>
  <si>
    <t>Jason Johnson</t>
  </si>
  <si>
    <t>Jason.johnson2@compass-usa.com</t>
  </si>
  <si>
    <t>(972) 333-7519</t>
  </si>
  <si>
    <t>Austin</t>
  </si>
  <si>
    <t>8801 Wall St. #840</t>
  </si>
  <si>
    <t>M-F 9-5</t>
  </si>
  <si>
    <t>512-651-8282</t>
  </si>
  <si>
    <t>James Svetlik</t>
  </si>
  <si>
    <t>james.svetlik@compass-usa.com</t>
  </si>
  <si>
    <t>512-815-8223</t>
  </si>
  <si>
    <t>Kelsey Galvan</t>
  </si>
  <si>
    <t>Kelsey.Galvan@compass-usa.com</t>
  </si>
  <si>
    <t>512-651-8273</t>
  </si>
  <si>
    <t>Anita Mayville</t>
  </si>
  <si>
    <t>anita.mayville@compass-usa.com</t>
  </si>
  <si>
    <t>512-230-9807</t>
  </si>
  <si>
    <t>Katy</t>
  </si>
  <si>
    <t>4600 Homer Ohio Lane</t>
  </si>
  <si>
    <t>Address</t>
  </si>
  <si>
    <t>Qty</t>
  </si>
  <si>
    <t>Category</t>
  </si>
  <si>
    <t>Inbound Freight POC</t>
  </si>
  <si>
    <t>Inbound Freight POC e-mail</t>
  </si>
  <si>
    <t>Purchase Order #</t>
  </si>
  <si>
    <t>Ship To Address</t>
  </si>
  <si>
    <t>Supplier Name</t>
  </si>
  <si>
    <t>Supplier AB #</t>
  </si>
  <si>
    <t>Canteen Distribution Center</t>
  </si>
  <si>
    <t>2.) Fill out the remaining fields highlighted in yellow. The gray fields do not need to be updated.</t>
  </si>
  <si>
    <t>3.) Save file and e-mail purchase order to canteen@commonwealthjoe.com.</t>
  </si>
  <si>
    <t>Instructions:</t>
  </si>
  <si>
    <t xml:space="preserve">KEGS WILL BE PALLETIZED WITH 40 KEGS PER PALLET. PRODUCTS MUST BE ORDERED IN QUANTITIES OF 40. NO ADDITIONAL FEES FOR PALLETIZATION.
</t>
  </si>
  <si>
    <t xml:space="preserve">COMMONWEALTH JOE WILL PROVIDE CLEAN STAINLESS STEEL ONE-WAY KEG. </t>
  </si>
  <si>
    <t>DISTRIBUTOR COMMITS TO KEG RETURN REQUIREMENTS: EMPTY DIRTY KEGS TO BE PICKED UP FROM DISTRIBUTOR WAREHOUSE AT NO ADDITIONAL COST TO DISTRIBUTOR.</t>
  </si>
  <si>
    <t>Alabama</t>
  </si>
  <si>
    <t>Alaska</t>
  </si>
  <si>
    <t>OUT OF ZONE</t>
  </si>
  <si>
    <t>Arkansas</t>
  </si>
  <si>
    <t>California</t>
  </si>
  <si>
    <t>Connecticut</t>
  </si>
  <si>
    <t>Delaware</t>
  </si>
  <si>
    <t>Hawaii</t>
  </si>
  <si>
    <t>Idaho</t>
  </si>
  <si>
    <t>Indiana</t>
  </si>
  <si>
    <t>Iowa</t>
  </si>
  <si>
    <t>Kentucky</t>
  </si>
  <si>
    <t>Louisiana</t>
  </si>
  <si>
    <t>Maine</t>
  </si>
  <si>
    <t>Maryland</t>
  </si>
  <si>
    <t>Massachusetts</t>
  </si>
  <si>
    <t>Mississippi</t>
  </si>
  <si>
    <t>Montana</t>
  </si>
  <si>
    <t>Nebraska</t>
  </si>
  <si>
    <t>New Hampshire</t>
  </si>
  <si>
    <t>New Jersey</t>
  </si>
  <si>
    <t>New Mexico</t>
  </si>
  <si>
    <t>New York</t>
  </si>
  <si>
    <t>North Dakota</t>
  </si>
  <si>
    <t>Oklahoma</t>
  </si>
  <si>
    <t>Pennsylvania</t>
  </si>
  <si>
    <t>Rhode Island</t>
  </si>
  <si>
    <t>South Carolina</t>
  </si>
  <si>
    <t>South Dakota</t>
  </si>
  <si>
    <t>Vermont</t>
  </si>
  <si>
    <t>Virginia</t>
  </si>
  <si>
    <t>West Virginia</t>
  </si>
  <si>
    <t>Wisconsin</t>
  </si>
  <si>
    <t>Wyoming</t>
  </si>
  <si>
    <t>State Abbreviation</t>
  </si>
  <si>
    <t>AL</t>
  </si>
  <si>
    <t>AK</t>
  </si>
  <si>
    <t>AR</t>
  </si>
  <si>
    <t>CA</t>
  </si>
  <si>
    <t>CT</t>
  </si>
  <si>
    <t>DE</t>
  </si>
  <si>
    <t>HI</t>
  </si>
  <si>
    <t>ID</t>
  </si>
  <si>
    <t>IN</t>
  </si>
  <si>
    <t>IA</t>
  </si>
  <si>
    <t>KS</t>
  </si>
  <si>
    <t>KY</t>
  </si>
  <si>
    <t>LA</t>
  </si>
  <si>
    <t>ME</t>
  </si>
  <si>
    <t>MD</t>
  </si>
  <si>
    <t>MA</t>
  </si>
  <si>
    <t>MS</t>
  </si>
  <si>
    <t>MT</t>
  </si>
  <si>
    <t>NE</t>
  </si>
  <si>
    <t>NH</t>
  </si>
  <si>
    <t>NJ</t>
  </si>
  <si>
    <t>NM</t>
  </si>
  <si>
    <t>NY</t>
  </si>
  <si>
    <t>ND</t>
  </si>
  <si>
    <t>OK</t>
  </si>
  <si>
    <t>PA</t>
  </si>
  <si>
    <t>RI</t>
  </si>
  <si>
    <t>SC</t>
  </si>
  <si>
    <t>SD</t>
  </si>
  <si>
    <t>VT</t>
  </si>
  <si>
    <t>VA</t>
  </si>
  <si>
    <t>WV</t>
  </si>
  <si>
    <t>WI</t>
  </si>
  <si>
    <t>WY</t>
  </si>
  <si>
    <t xml:space="preserve">  LEAD TIME 4 WEEKS FOLLOWING RECEIPT OF ACCEPTABLE PURCHASE ORDER.</t>
  </si>
  <si>
    <t>&lt; == Start Here</t>
  </si>
  <si>
    <t>4.) CWJ will confirm receipt of acceptable purchase order and follow up with expected timeline to fulfill order.</t>
  </si>
  <si>
    <r>
      <t xml:space="preserve">OTHER ITEMS REQUESTED </t>
    </r>
    <r>
      <rPr>
        <b/>
        <i/>
        <sz val="11"/>
        <rFont val="Arial Narrow"/>
        <family val="2"/>
      </rPr>
      <t>(FOR EXAMPLE: "x10 NITRO COLD BREW TAP HANDLES")</t>
    </r>
  </si>
  <si>
    <r>
      <t xml:space="preserve">1.) Choose a Canteen Distribution Center from the dropdown menu below </t>
    </r>
    <r>
      <rPr>
        <i/>
        <sz val="12"/>
        <color theme="1"/>
        <rFont val="Arial Narrow"/>
        <family val="2"/>
      </rPr>
      <t>(cell C12 below)</t>
    </r>
    <r>
      <rPr>
        <sz val="12"/>
        <color theme="1"/>
        <rFont val="Arial Narrow"/>
        <family val="2"/>
      </rPr>
      <t>.</t>
    </r>
  </si>
  <si>
    <t>Ship To Cost Center #</t>
  </si>
  <si>
    <t>5-gallon keg - Wild Bay Kombucha - Elderberry</t>
  </si>
  <si>
    <t>DOCUMENT REFERENCE ID</t>
  </si>
  <si>
    <t>Cost Center #</t>
  </si>
  <si>
    <t>Franchise?</t>
  </si>
  <si>
    <t>F</t>
  </si>
  <si>
    <t>COMMONWEALTH JOE FREIGHT ZONES BY STATE (2023)</t>
  </si>
  <si>
    <t>Veronica Gomez</t>
  </si>
  <si>
    <t>veronica.gomez@fivestarfoodservice.com</t>
  </si>
  <si>
    <t>(706) 410-0907</t>
  </si>
  <si>
    <t>3300 Waterfield Dr</t>
  </si>
  <si>
    <t>Garner</t>
  </si>
  <si>
    <t>Canteen Tampa</t>
  </si>
  <si>
    <t>13575 E 37th Ave, Unit 110</t>
  </si>
  <si>
    <t>bobijo.tyche@compass-usa.com</t>
  </si>
  <si>
    <t>Ray.Moreno@compass-usa.com</t>
  </si>
  <si>
    <t>Ray Moreno</t>
  </si>
  <si>
    <t>903-519-6973</t>
  </si>
  <si>
    <t>2747 W Grand Parkway N Suite D</t>
  </si>
  <si>
    <t>2643 North I-35E Suite 200</t>
  </si>
  <si>
    <t>Carrollton</t>
  </si>
  <si>
    <t>Maryland Heights</t>
  </si>
  <si>
    <t>5550 Cameron St, Suite C</t>
  </si>
  <si>
    <t>TEA-CWJ-5G-HT</t>
  </si>
  <si>
    <t>5-gallon keg - CWJ Tea - Hibiscus</t>
  </si>
  <si>
    <t>[Canteen] Commonwealth Joe Purchase Order Form v5.0</t>
  </si>
  <si>
    <t>1000 E Hammond Ln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</si>
</sst>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i/>
      <sz val="12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0000"/>
      <name val="Arial Narrow"/>
      <family val="2"/>
    </font>
    <font>
      <b/>
      <sz val="11"/>
      <color rgb="FF0000FF"/>
      <name val="Arial Narrow"/>
      <family val="2"/>
    </font>
    <font>
      <sz val="12"/>
      <color theme="1"/>
      <name val="Arial Narrow"/>
      <family val="2"/>
    </font>
    <font>
      <b/>
      <u/>
      <sz val="12"/>
      <color theme="1"/>
      <name val="Arial Narrow"/>
      <family val="2"/>
    </font>
    <font>
      <i/>
      <sz val="10"/>
      <color theme="1"/>
      <name val="Arial Narrow"/>
      <family val="2"/>
    </font>
    <font>
      <b/>
      <sz val="11"/>
      <name val="Arial Narrow"/>
      <family val="2"/>
    </font>
    <font>
      <b/>
      <i/>
      <sz val="11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FFFFFF"/>
      <name val="Arial Narrow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CCCCC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6D9EEB"/>
        <bgColor indexed="64"/>
      </patternFill>
    </fill>
    <fill>
      <patternFill patternType="solid">
        <fgColor rgb="FF6AA84F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D9EAD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8" fontId="0" fillId="0" borderId="1" xfId="0" applyNumberFormat="1" applyBorder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6" borderId="1" xfId="0" applyFill="1" applyBorder="1" applyAlignment="1">
      <alignment vertical="center" wrapText="1"/>
    </xf>
    <xf numFmtId="0" fontId="2" fillId="6" borderId="1" xfId="0" applyFont="1" applyFill="1" applyBorder="1" applyAlignment="1">
      <alignment vertical="center" wrapText="1"/>
    </xf>
    <xf numFmtId="0" fontId="2" fillId="10" borderId="1" xfId="0" applyFont="1" applyFill="1" applyBorder="1" applyAlignment="1">
      <alignment vertical="center" wrapText="1"/>
    </xf>
    <xf numFmtId="0" fontId="2" fillId="11" borderId="1" xfId="0" applyFont="1" applyFill="1" applyBorder="1" applyAlignment="1">
      <alignment vertical="center" wrapText="1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9" fillId="0" borderId="12" xfId="0" applyFont="1" applyBorder="1" applyAlignment="1">
      <alignment vertical="center"/>
    </xf>
    <xf numFmtId="0" fontId="11" fillId="0" borderId="13" xfId="0" applyFont="1" applyBorder="1" applyAlignment="1">
      <alignment wrapText="1"/>
    </xf>
    <xf numFmtId="0" fontId="8" fillId="0" borderId="13" xfId="0" applyFont="1" applyBorder="1"/>
    <xf numFmtId="0" fontId="8" fillId="0" borderId="14" xfId="0" applyFont="1" applyBorder="1"/>
    <xf numFmtId="0" fontId="9" fillId="0" borderId="13" xfId="0" applyFont="1" applyBorder="1" applyAlignment="1">
      <alignment vertical="center"/>
    </xf>
    <xf numFmtId="0" fontId="11" fillId="2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1" fillId="4" borderId="1" xfId="0" applyFont="1" applyFill="1" applyBorder="1"/>
    <xf numFmtId="0" fontId="11" fillId="4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1" fillId="3" borderId="3" xfId="0" applyFont="1" applyFill="1" applyBorder="1"/>
    <xf numFmtId="0" fontId="11" fillId="3" borderId="4" xfId="0" applyFont="1" applyFill="1" applyBorder="1"/>
    <xf numFmtId="0" fontId="8" fillId="4" borderId="6" xfId="0" applyFont="1" applyFill="1" applyBorder="1"/>
    <xf numFmtId="0" fontId="8" fillId="4" borderId="2" xfId="0" applyFont="1" applyFill="1" applyBorder="1"/>
    <xf numFmtId="0" fontId="8" fillId="4" borderId="8" xfId="0" applyFont="1" applyFill="1" applyBorder="1"/>
    <xf numFmtId="0" fontId="8" fillId="4" borderId="1" xfId="0" applyFont="1" applyFill="1" applyBorder="1"/>
    <xf numFmtId="0" fontId="8" fillId="4" borderId="16" xfId="0" applyFont="1" applyFill="1" applyBorder="1"/>
    <xf numFmtId="0" fontId="8" fillId="4" borderId="10" xfId="0" applyFont="1" applyFill="1" applyBorder="1"/>
    <xf numFmtId="0" fontId="11" fillId="3" borderId="4" xfId="0" applyFont="1" applyFill="1" applyBorder="1" applyAlignment="1">
      <alignment horizontal="center"/>
    </xf>
    <xf numFmtId="0" fontId="11" fillId="3" borderId="5" xfId="0" applyFont="1" applyFill="1" applyBorder="1"/>
    <xf numFmtId="44" fontId="8" fillId="4" borderId="2" xfId="1" applyFont="1" applyFill="1" applyBorder="1" applyProtection="1"/>
    <xf numFmtId="44" fontId="8" fillId="4" borderId="7" xfId="1" applyFont="1" applyFill="1" applyBorder="1" applyProtection="1"/>
    <xf numFmtId="44" fontId="8" fillId="4" borderId="9" xfId="1" applyFont="1" applyFill="1" applyBorder="1" applyProtection="1"/>
    <xf numFmtId="44" fontId="8" fillId="4" borderId="11" xfId="1" applyFont="1" applyFill="1" applyBorder="1" applyProtection="1"/>
    <xf numFmtId="0" fontId="8" fillId="3" borderId="12" xfId="0" applyFont="1" applyFill="1" applyBorder="1"/>
    <xf numFmtId="0" fontId="8" fillId="3" borderId="13" xfId="0" applyFont="1" applyFill="1" applyBorder="1"/>
    <xf numFmtId="44" fontId="11" fillId="3" borderId="5" xfId="1" applyFont="1" applyFill="1" applyBorder="1" applyProtection="1"/>
    <xf numFmtId="0" fontId="12" fillId="0" borderId="0" xfId="0" applyFont="1"/>
    <xf numFmtId="0" fontId="12" fillId="0" borderId="0" xfId="0" applyFont="1" applyAlignment="1">
      <alignment horizontal="center"/>
    </xf>
    <xf numFmtId="44" fontId="12" fillId="0" borderId="0" xfId="1" applyFont="1" applyFill="1" applyBorder="1" applyProtection="1"/>
    <xf numFmtId="0" fontId="8" fillId="0" borderId="18" xfId="0" applyFont="1" applyBorder="1"/>
    <xf numFmtId="0" fontId="16" fillId="0" borderId="0" xfId="0" applyFont="1"/>
    <xf numFmtId="0" fontId="13" fillId="5" borderId="1" xfId="0" applyFont="1" applyFill="1" applyBorder="1" applyAlignment="1" applyProtection="1">
      <alignment horizontal="center"/>
      <protection locked="0"/>
    </xf>
    <xf numFmtId="0" fontId="11" fillId="4" borderId="1" xfId="0" applyFont="1" applyFill="1" applyBorder="1" applyAlignment="1" applyProtection="1">
      <alignment horizontal="center"/>
      <protection locked="0"/>
    </xf>
    <xf numFmtId="14" fontId="13" fillId="5" borderId="1" xfId="0" applyNumberFormat="1" applyFont="1" applyFill="1" applyBorder="1" applyAlignment="1" applyProtection="1">
      <alignment horizontal="center"/>
      <protection locked="0"/>
    </xf>
    <xf numFmtId="0" fontId="8" fillId="5" borderId="2" xfId="0" applyFont="1" applyFill="1" applyBorder="1" applyAlignment="1" applyProtection="1">
      <alignment horizontal="center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5" borderId="10" xfId="0" applyFont="1" applyFill="1" applyBorder="1" applyAlignment="1" applyProtection="1">
      <alignment horizont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0" fontId="17" fillId="0" borderId="0" xfId="0" applyFont="1"/>
    <xf numFmtId="0" fontId="20" fillId="4" borderId="17" xfId="0" applyFont="1" applyFill="1" applyBorder="1"/>
    <xf numFmtId="0" fontId="21" fillId="4" borderId="15" xfId="0" applyFont="1" applyFill="1" applyBorder="1" applyAlignment="1">
      <alignment horizontal="center"/>
    </xf>
    <xf numFmtId="0" fontId="13" fillId="12" borderId="1" xfId="0" applyFont="1" applyFill="1" applyBorder="1" applyAlignment="1" applyProtection="1">
      <alignment horizontal="center"/>
      <protection locked="0"/>
    </xf>
    <xf numFmtId="0" fontId="17" fillId="4" borderId="1" xfId="0" applyFont="1" applyFill="1" applyBorder="1" applyAlignment="1">
      <alignment horizontal="center"/>
    </xf>
    <xf numFmtId="0" fontId="2" fillId="10" borderId="10" xfId="0" applyFont="1" applyFill="1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7" xfId="0" applyFont="1" applyBorder="1" applyAlignment="1">
      <alignment horizontal="center" wrapText="1"/>
    </xf>
    <xf numFmtId="0" fontId="2" fillId="0" borderId="15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0" fillId="0" borderId="1" xfId="0" applyBorder="1" applyAlignment="1">
      <alignment horizontal="right" wrapText="1"/>
    </xf>
    <xf numFmtId="0" fontId="22" fillId="13" borderId="1" xfId="0" applyFont="1" applyFill="1" applyBorder="1" applyAlignment="1">
      <alignment horizontal="center" vertical="center" wrapText="1"/>
    </xf>
    <xf numFmtId="0" fontId="23" fillId="0" borderId="1" xfId="2" applyBorder="1" applyAlignment="1">
      <alignment wrapText="1"/>
    </xf>
    <xf numFmtId="0" fontId="2" fillId="12" borderId="1" xfId="0" applyFont="1" applyFill="1" applyBorder="1" applyAlignment="1">
      <alignment wrapText="1"/>
    </xf>
    <xf numFmtId="0" fontId="2" fillId="12" borderId="1" xfId="0" applyFont="1" applyFill="1" applyBorder="1" applyAlignment="1">
      <alignment horizontal="right" wrapText="1"/>
    </xf>
    <xf numFmtId="0" fontId="23" fillId="12" borderId="1" xfId="2" applyFill="1" applyBorder="1" applyAlignment="1">
      <alignment wrapText="1"/>
    </xf>
    <xf numFmtId="0" fontId="0" fillId="12" borderId="1" xfId="0" applyFill="1" applyBorder="1" applyAlignment="1">
      <alignment wrapText="1"/>
    </xf>
    <xf numFmtId="0" fontId="9" fillId="3" borderId="12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/>
    </xf>
    <xf numFmtId="0" fontId="19" fillId="5" borderId="19" xfId="0" applyFont="1" applyFill="1" applyBorder="1" applyAlignment="1" applyProtection="1">
      <alignment vertical="top" wrapText="1"/>
      <protection locked="0"/>
    </xf>
    <xf numFmtId="0" fontId="19" fillId="5" borderId="20" xfId="0" applyFont="1" applyFill="1" applyBorder="1" applyAlignment="1" applyProtection="1">
      <alignment vertical="top" wrapText="1"/>
      <protection locked="0"/>
    </xf>
    <xf numFmtId="0" fontId="19" fillId="5" borderId="21" xfId="0" applyFont="1" applyFill="1" applyBorder="1" applyAlignment="1" applyProtection="1">
      <alignment vertical="top" wrapText="1"/>
      <protection locked="0"/>
    </xf>
    <xf numFmtId="0" fontId="19" fillId="5" borderId="22" xfId="0" applyFont="1" applyFill="1" applyBorder="1" applyAlignment="1" applyProtection="1">
      <alignment vertical="top" wrapText="1"/>
      <protection locked="0"/>
    </xf>
    <xf numFmtId="0" fontId="19" fillId="5" borderId="23" xfId="0" applyFont="1" applyFill="1" applyBorder="1" applyAlignment="1" applyProtection="1">
      <alignment vertical="top" wrapText="1"/>
      <protection locked="0"/>
    </xf>
    <xf numFmtId="0" fontId="19" fillId="5" borderId="24" xfId="0" applyFont="1" applyFill="1" applyBorder="1" applyAlignment="1" applyProtection="1">
      <alignment vertical="top" wrapText="1"/>
      <protection locked="0"/>
    </xf>
    <xf numFmtId="0" fontId="2" fillId="7" borderId="1" xfId="0" applyFont="1" applyFill="1" applyBorder="1" applyAlignment="1">
      <alignment horizontal="center" wrapText="1"/>
    </xf>
    <xf numFmtId="0" fontId="2" fillId="9" borderId="1" xfId="0" applyFont="1" applyFill="1" applyBorder="1" applyAlignment="1">
      <alignment horizontal="center" wrapText="1"/>
    </xf>
    <xf numFmtId="0" fontId="2" fillId="8" borderId="17" xfId="0" applyFont="1" applyFill="1" applyBorder="1" applyAlignment="1">
      <alignment horizontal="left" wrapText="1"/>
    </xf>
    <xf numFmtId="0" fontId="2" fillId="8" borderId="25" xfId="0" applyFont="1" applyFill="1" applyBorder="1" applyAlignment="1">
      <alignment horizontal="left" wrapText="1"/>
    </xf>
    <xf numFmtId="0" fontId="2" fillId="8" borderId="15" xfId="0" applyFont="1" applyFill="1" applyBorder="1" applyAlignment="1">
      <alignment horizontal="left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621686</xdr:colOff>
      <xdr:row>3</xdr:row>
      <xdr:rowOff>28575</xdr:rowOff>
    </xdr:from>
    <xdr:to>
      <xdr:col>6</xdr:col>
      <xdr:colOff>588063</xdr:colOff>
      <xdr:row>5</xdr:row>
      <xdr:rowOff>31475</xdr:rowOff>
    </xdr:to>
    <xdr:pic>
      <xdr:nvPicPr>
        <xdr:cNvPr id="2" name="Picture 1" descr="National Account Management for Multiple Locations | Canteen">
          <a:extLst>
            <a:ext uri="{FF2B5EF4-FFF2-40B4-BE49-F238E27FC236}">
              <a16:creationId xmlns:a16="http://schemas.microsoft.com/office/drawing/2014/main" id="{CE465AB1-8B26-4048-8359-7BF70C69967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 r="26804"/>
        <a:stretch/>
      </xdr:blipFill>
      <xdr:spPr bwMode="auto">
        <a:xfrm>
          <a:off x="7993208" y="658053"/>
          <a:ext cx="1366138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688788</xdr:colOff>
      <xdr:row>2</xdr:row>
      <xdr:rowOff>76200</xdr:rowOff>
    </xdr:from>
    <xdr:to>
      <xdr:col>6</xdr:col>
      <xdr:colOff>1195385</xdr:colOff>
      <xdr:row>5</xdr:row>
      <xdr:rowOff>119063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F6E9395-513D-4243-B9CE-711F1A1D142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9480363" y="561975"/>
          <a:ext cx="506597" cy="6619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3</xdr:row>
      <xdr:rowOff>190499</xdr:rowOff>
    </xdr:from>
    <xdr:to>
      <xdr:col>20</xdr:col>
      <xdr:colOff>0</xdr:colOff>
      <xdr:row>31</xdr:row>
      <xdr:rowOff>53040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AD2FD4-C888-4E40-87A1-85309E583EF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>
        <a:xfrm>
          <a:off x="3305175" y="885824"/>
          <a:ext cx="8991600" cy="57299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ay.Moreno@compass-usa.com" TargetMode="External"/><Relationship Id="rId2" Type="http://schemas.openxmlformats.org/officeDocument/2006/relationships/hyperlink" Target="mailto:bobijo.tyche@compass-usa.com" TargetMode="External"/><Relationship Id="rId1" Type="http://schemas.openxmlformats.org/officeDocument/2006/relationships/hyperlink" Target="mailto:veronica.gomez@fivestarfoodservice.com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D020C9-C240-4757-B422-E1B3ABB10C91}">
  <dimension ref="A1:BC41"/>
  <sheetViews>
    <sheetView showGridLines="0" tabSelected="1" topLeftCell="A7" zoomScale="115" zoomScaleNormal="115" zoomScaleSheetLayoutView="100" workbookViewId="0">
      <selection activeCell="C12" sqref="C12"/>
    </sheetView>
  </sheetViews>
  <sheetFormatPr defaultColWidth="0" defaultRowHeight="13.5" zeroHeight="1" x14ac:dyDescent="0.35"/>
  <cols>
    <col min="1" max="1" width="2.3984375" style="14" customWidth="1"/>
    <col min="2" max="2" width="30.3984375" style="14" customWidth="1"/>
    <col min="3" max="3" width="52.1328125" style="14" customWidth="1"/>
    <col min="4" max="4" width="16.265625" style="14" bestFit="1" customWidth="1"/>
    <col min="5" max="5" width="9.1328125" style="14" customWidth="1"/>
    <col min="6" max="6" width="21" style="14" customWidth="1"/>
    <col min="7" max="7" width="19.1328125" style="14" customWidth="1"/>
    <col min="8" max="8" width="2.3984375" style="14" customWidth="1"/>
    <col min="9" max="55" width="0" style="14" hidden="1" customWidth="1"/>
    <col min="56" max="16384" width="9.1328125" style="14" hidden="1"/>
  </cols>
  <sheetData>
    <row r="1" spans="2:7" ht="13.9" thickBot="1" x14ac:dyDescent="0.4"/>
    <row r="2" spans="2:7" ht="20.65" thickBot="1" x14ac:dyDescent="0.6">
      <c r="B2" s="81" t="s">
        <v>466</v>
      </c>
      <c r="C2" s="82"/>
      <c r="D2" s="82"/>
      <c r="E2" s="82"/>
      <c r="F2" s="82"/>
      <c r="G2" s="83"/>
    </row>
    <row r="3" spans="2:7" ht="12" customHeight="1" x14ac:dyDescent="0.55000000000000004">
      <c r="B3" s="25"/>
      <c r="C3" s="25"/>
      <c r="D3" s="25"/>
      <c r="E3" s="25"/>
      <c r="F3" s="25"/>
      <c r="G3" s="25"/>
    </row>
    <row r="4" spans="2:7" ht="20.25" x14ac:dyDescent="0.55000000000000004">
      <c r="B4" s="26" t="s">
        <v>363</v>
      </c>
      <c r="C4" s="25"/>
      <c r="D4" s="25"/>
      <c r="E4" s="25"/>
      <c r="F4" s="25"/>
      <c r="G4" s="25"/>
    </row>
    <row r="5" spans="2:7" ht="16.5" customHeight="1" x14ac:dyDescent="0.55000000000000004">
      <c r="B5" s="27" t="s">
        <v>440</v>
      </c>
      <c r="C5" s="25"/>
      <c r="D5" s="25"/>
      <c r="E5" s="25"/>
      <c r="F5"/>
      <c r="G5" s="25"/>
    </row>
    <row r="6" spans="2:7" ht="16.5" customHeight="1" x14ac:dyDescent="0.55000000000000004">
      <c r="B6" s="27" t="s">
        <v>361</v>
      </c>
      <c r="C6" s="25"/>
      <c r="D6" s="25"/>
      <c r="E6" s="25"/>
      <c r="F6" s="25"/>
      <c r="G6" s="25"/>
    </row>
    <row r="7" spans="2:7" ht="16.5" customHeight="1" x14ac:dyDescent="0.55000000000000004">
      <c r="B7" s="27" t="s">
        <v>362</v>
      </c>
      <c r="C7" s="25"/>
      <c r="D7" s="25"/>
      <c r="E7" s="25"/>
      <c r="F7"/>
      <c r="G7" s="25"/>
    </row>
    <row r="8" spans="2:7" ht="16.5" customHeight="1" x14ac:dyDescent="0.55000000000000004">
      <c r="B8" s="27" t="s">
        <v>438</v>
      </c>
      <c r="C8" s="25"/>
      <c r="D8" s="25"/>
      <c r="E8" s="25"/>
      <c r="F8"/>
      <c r="G8" s="25"/>
    </row>
    <row r="9" spans="2:7" ht="8.25" customHeight="1" x14ac:dyDescent="0.55000000000000004">
      <c r="B9" s="25"/>
      <c r="C9" s="25"/>
      <c r="D9" s="25"/>
      <c r="E9" s="25"/>
      <c r="F9" s="25"/>
      <c r="G9" s="25"/>
    </row>
    <row r="10" spans="2:7" x14ac:dyDescent="0.35">
      <c r="B10" s="23" t="s">
        <v>358</v>
      </c>
      <c r="C10" s="24" t="s">
        <v>22</v>
      </c>
    </row>
    <row r="11" spans="2:7" x14ac:dyDescent="0.35">
      <c r="B11" s="23" t="s">
        <v>359</v>
      </c>
      <c r="C11" s="61">
        <v>4943244</v>
      </c>
    </row>
    <row r="12" spans="2:7" x14ac:dyDescent="0.35">
      <c r="B12" s="23" t="s">
        <v>360</v>
      </c>
      <c r="C12" s="56"/>
      <c r="D12" s="14" t="s">
        <v>437</v>
      </c>
    </row>
    <row r="13" spans="2:7" x14ac:dyDescent="0.35">
      <c r="B13" s="23" t="s">
        <v>357</v>
      </c>
      <c r="C13" s="24" t="str">
        <f>IFERROR(VLOOKUP(C12,DCs!$C$2:$H$23,6,0),"")</f>
        <v/>
      </c>
    </row>
    <row r="14" spans="2:7" x14ac:dyDescent="0.35">
      <c r="B14" s="23" t="s">
        <v>441</v>
      </c>
      <c r="C14" s="61" t="str">
        <f>IFERROR(VLOOKUP(C12,DCs!$C$2:$I$23,7,0),"")</f>
        <v/>
      </c>
    </row>
    <row r="15" spans="2:7" x14ac:dyDescent="0.35">
      <c r="B15" s="23" t="s">
        <v>47</v>
      </c>
      <c r="C15" s="24" t="str">
        <f>IFERROR(VLOOKUP($C$12,Pricing!$A$2:$C$22,3,FALSE),"")</f>
        <v/>
      </c>
    </row>
    <row r="16" spans="2:7" x14ac:dyDescent="0.35">
      <c r="B16" s="23" t="s">
        <v>356</v>
      </c>
      <c r="C16" s="60"/>
    </row>
    <row r="17" spans="2:55" x14ac:dyDescent="0.35">
      <c r="B17" s="23" t="s">
        <v>43</v>
      </c>
      <c r="C17" s="50"/>
    </row>
    <row r="18" spans="2:55" x14ac:dyDescent="0.35">
      <c r="B18" s="23" t="s">
        <v>44</v>
      </c>
      <c r="C18" s="50"/>
    </row>
    <row r="19" spans="2:55" ht="14.25" x14ac:dyDescent="0.45">
      <c r="B19" s="23" t="s">
        <v>45</v>
      </c>
      <c r="C19" s="50"/>
      <c r="F19"/>
    </row>
    <row r="20" spans="2:55" x14ac:dyDescent="0.35">
      <c r="B20" s="23" t="s">
        <v>354</v>
      </c>
      <c r="C20" s="51" t="str">
        <f>IFERROR(VLOOKUP(C12,DCs!$C$2:$X$23,14,0),"")</f>
        <v/>
      </c>
    </row>
    <row r="21" spans="2:55" x14ac:dyDescent="0.35">
      <c r="B21" s="23" t="s">
        <v>355</v>
      </c>
      <c r="C21" s="51" t="str">
        <f>IFERROR(VLOOKUP(C12,DCs!$C$2:$X$23,15,0),"")</f>
        <v/>
      </c>
    </row>
    <row r="22" spans="2:55" x14ac:dyDescent="0.35">
      <c r="B22" s="23" t="s">
        <v>23</v>
      </c>
      <c r="C22" s="52">
        <f ca="1">TODAY()</f>
        <v>45464</v>
      </c>
    </row>
    <row r="23" spans="2:55" x14ac:dyDescent="0.35">
      <c r="B23" s="23" t="s">
        <v>24</v>
      </c>
      <c r="C23" s="52"/>
      <c r="D23" s="49" t="s">
        <v>436</v>
      </c>
    </row>
    <row r="24" spans="2:55" ht="13.9" thickBot="1" x14ac:dyDescent="0.4">
      <c r="B24" s="48"/>
    </row>
    <row r="25" spans="2:55" ht="13.9" thickBot="1" x14ac:dyDescent="0.4">
      <c r="B25" s="28" t="s">
        <v>25</v>
      </c>
      <c r="C25" s="29" t="s">
        <v>26</v>
      </c>
      <c r="D25" s="29" t="s">
        <v>353</v>
      </c>
      <c r="E25" s="36" t="s">
        <v>352</v>
      </c>
      <c r="F25" s="29" t="s">
        <v>46</v>
      </c>
      <c r="G25" s="37" t="s">
        <v>36</v>
      </c>
    </row>
    <row r="26" spans="2:55" x14ac:dyDescent="0.35">
      <c r="B26" s="30" t="s">
        <v>35</v>
      </c>
      <c r="C26" s="31" t="s">
        <v>28</v>
      </c>
      <c r="D26" s="31" t="s">
        <v>27</v>
      </c>
      <c r="E26" s="53">
        <v>0</v>
      </c>
      <c r="F26" s="38">
        <f>IFERROR(VLOOKUP(D26,Pricing!$E$1:$I$5,MATCH(PO!$C$15,Pricing!$F$1:$I$1,0)+1,FALSE),0)</f>
        <v>0</v>
      </c>
      <c r="G26" s="39">
        <f>SUM(E26*F26)</f>
        <v>0</v>
      </c>
    </row>
    <row r="27" spans="2:55" x14ac:dyDescent="0.35">
      <c r="B27" s="32" t="s">
        <v>30</v>
      </c>
      <c r="C27" s="33" t="s">
        <v>31</v>
      </c>
      <c r="D27" s="33" t="s">
        <v>29</v>
      </c>
      <c r="E27" s="54">
        <v>0</v>
      </c>
      <c r="F27" s="38">
        <f>IFERROR(VLOOKUP(D27,Pricing!$E$1:$I$5,MATCH(PO!$C$15,Pricing!$F$1:$I$1,0)+1,FALSE),0)</f>
        <v>0</v>
      </c>
      <c r="G27" s="40">
        <f t="shared" ref="G27:G29" si="0">SUM(E27*F27)</f>
        <v>0</v>
      </c>
    </row>
    <row r="28" spans="2:55" x14ac:dyDescent="0.35">
      <c r="B28" s="32" t="s">
        <v>464</v>
      </c>
      <c r="C28" s="33" t="s">
        <v>465</v>
      </c>
      <c r="D28" s="33" t="s">
        <v>32</v>
      </c>
      <c r="E28" s="54">
        <v>0</v>
      </c>
      <c r="F28" s="38">
        <f>IFERROR(VLOOKUP(D28,Pricing!$E$1:$I$5,MATCH(PO!$C$15,Pricing!$F$1:$I$1,0)+1,FALSE),0)</f>
        <v>0</v>
      </c>
      <c r="G28" s="40">
        <f t="shared" si="0"/>
        <v>0</v>
      </c>
    </row>
    <row r="29" spans="2:55" ht="14.65" thickBot="1" x14ac:dyDescent="0.5">
      <c r="B29" s="34" t="s">
        <v>34</v>
      </c>
      <c r="C29" s="35" t="s">
        <v>442</v>
      </c>
      <c r="D29" s="35" t="s">
        <v>33</v>
      </c>
      <c r="E29" s="55">
        <v>0</v>
      </c>
      <c r="F29" s="38">
        <f>IFERROR(VLOOKUP(D29,Pricing!$E$1:$I$5,MATCH(PO!$C$15,Pricing!$F$1:$I$1,0)+1,FALSE),0)</f>
        <v>0</v>
      </c>
      <c r="G29" s="41">
        <f t="shared" si="0"/>
        <v>0</v>
      </c>
      <c r="BC29"/>
    </row>
    <row r="30" spans="2:55" ht="13.9" thickBot="1" x14ac:dyDescent="0.4">
      <c r="B30" s="42"/>
      <c r="C30" s="43"/>
      <c r="D30" s="28" t="s">
        <v>42</v>
      </c>
      <c r="E30" s="36">
        <f>SUM(E26:E29)</f>
        <v>0</v>
      </c>
      <c r="F30" s="29"/>
      <c r="G30" s="44">
        <f>SUM(G26:G29)</f>
        <v>0</v>
      </c>
    </row>
    <row r="31" spans="2:55" x14ac:dyDescent="0.35">
      <c r="B31" s="45" t="str">
        <f>IF(E30=0,"",IF(MOD(E30,40)&lt;&gt;0,"ERROR: KEGS MUST BE ORDERED IN QUANTITIES OF 40. PLEASE UPDATE QUANTITIES.",""))</f>
        <v/>
      </c>
      <c r="C31" s="45"/>
      <c r="D31" s="45"/>
      <c r="E31" s="46"/>
      <c r="F31" s="45"/>
      <c r="G31" s="47"/>
    </row>
    <row r="32" spans="2:55" x14ac:dyDescent="0.35">
      <c r="B32" s="45"/>
      <c r="C32" s="45"/>
      <c r="D32" s="45"/>
      <c r="E32" s="46"/>
      <c r="F32" s="45"/>
      <c r="G32" s="47"/>
    </row>
    <row r="33" spans="2:7" x14ac:dyDescent="0.35">
      <c r="B33" s="57" t="s">
        <v>439</v>
      </c>
      <c r="C33" s="45"/>
      <c r="D33" s="45"/>
      <c r="E33" s="46"/>
      <c r="F33" s="45"/>
      <c r="G33" s="47"/>
    </row>
    <row r="34" spans="2:7" x14ac:dyDescent="0.35">
      <c r="B34" s="84"/>
      <c r="C34" s="85"/>
      <c r="D34" s="85"/>
      <c r="E34" s="85"/>
      <c r="F34" s="85"/>
      <c r="G34" s="86"/>
    </row>
    <row r="35" spans="2:7" x14ac:dyDescent="0.35">
      <c r="B35" s="87"/>
      <c r="C35" s="88"/>
      <c r="D35" s="88"/>
      <c r="E35" s="88"/>
      <c r="F35" s="88"/>
      <c r="G35" s="89"/>
    </row>
    <row r="36" spans="2:7" x14ac:dyDescent="0.35">
      <c r="B36" s="49" t="s">
        <v>364</v>
      </c>
    </row>
    <row r="37" spans="2:7" x14ac:dyDescent="0.35">
      <c r="B37" s="49" t="s">
        <v>365</v>
      </c>
    </row>
    <row r="38" spans="2:7" x14ac:dyDescent="0.35">
      <c r="B38" s="49" t="s">
        <v>366</v>
      </c>
    </row>
    <row r="39" spans="2:7" ht="6.75" customHeight="1" x14ac:dyDescent="0.35"/>
    <row r="40" spans="2:7" x14ac:dyDescent="0.35">
      <c r="B40" s="58" t="s">
        <v>443</v>
      </c>
      <c r="C40" s="59" t="str">
        <f ca="1">IF(OR(LEN(C12)=0,LEN(C22)=0),"","PO: CWJ"&amp;"_"&amp;C12&amp;" ("&amp;TEXT(C22,"YYYY.MM.DD")&amp;")")</f>
        <v/>
      </c>
    </row>
    <row r="41" spans="2:7" x14ac:dyDescent="0.35"/>
  </sheetData>
  <sheetProtection algorithmName="SHA-512" hashValue="zXUx/3rziozUZWM82HwKe/SgWIFAKxvyp3rwaSEh0btUfLlh06wH7Z7ZwhBU7vfqZ2OlZ/uZyjpEQe+TdZAwhA==" saltValue="yyWGOjIG+PSMpWcMS0LxNw==" spinCount="100000" sheet="1" objects="1" scenarios="1"/>
  <mergeCells count="2">
    <mergeCell ref="B2:G2"/>
    <mergeCell ref="B34:G35"/>
  </mergeCells>
  <dataValidations count="3">
    <dataValidation type="date" operator="greaterThan" allowBlank="1" showInputMessage="1" showErrorMessage="1" errorTitle="Data Entry Error" error="You must enter a date and the _x000a_date cannot be before today's date." sqref="C22" xr:uid="{1137708B-0720-47AF-A207-BCEB97F95A39}">
      <formula1>TODAY()</formula1>
    </dataValidation>
    <dataValidation type="date" operator="greaterThan" allowBlank="1" showInputMessage="1" showErrorMessage="1" errorTitle="Data Entry Error" error="This value must be a date and the date cannot be on or before the Order Date. Note that the lead time is 4-weeks upon receipt of acceptable purchase order but we will do our best to meet your requested arrival date." sqref="C23" xr:uid="{114F0F35-05AA-41B8-9640-D8AD3BE974C6}">
      <formula1>C22</formula1>
    </dataValidation>
    <dataValidation type="whole" operator="greaterThanOrEqual" allowBlank="1" showInputMessage="1" showErrorMessage="1" sqref="E26:E29" xr:uid="{4D95C513-62D1-4122-A60E-D8220025C0A2}">
      <formula1>0</formula1>
    </dataValidation>
  </dataValidations>
  <printOptions horizontalCentered="1"/>
  <pageMargins left="0.25" right="0.25" top="0.75" bottom="0.75" header="0.3" footer="0.3"/>
  <pageSetup scale="82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7F7C1D5-9A03-4F68-AD75-1BFBF0521A1A}">
          <x14:formula1>
            <xm:f>Pricing!$A$2:$A$22</xm:f>
          </x14:formula1>
          <xm:sqref>C12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918B13-7BF5-4B2D-BD82-88D321C3B289}">
  <sheetPr>
    <pageSetUpPr fitToPage="1"/>
  </sheetPr>
  <dimension ref="B1:S54"/>
  <sheetViews>
    <sheetView showGridLines="0" workbookViewId="0">
      <selection activeCell="D20" sqref="D20"/>
    </sheetView>
  </sheetViews>
  <sheetFormatPr defaultColWidth="9.1328125" defaultRowHeight="13.5" x14ac:dyDescent="0.35"/>
  <cols>
    <col min="1" max="1" width="1.86328125" style="14" customWidth="1"/>
    <col min="2" max="3" width="17.86328125" style="14" customWidth="1"/>
    <col min="4" max="4" width="24" style="14" customWidth="1"/>
    <col min="5" max="5" width="3.59765625" style="14" customWidth="1"/>
    <col min="6" max="16384" width="9.1328125" style="14"/>
  </cols>
  <sheetData>
    <row r="1" spans="2:19" ht="13.9" thickBot="1" x14ac:dyDescent="0.4"/>
    <row r="2" spans="2:19" ht="20.65" thickBot="1" x14ac:dyDescent="0.4">
      <c r="B2" s="16" t="s">
        <v>447</v>
      </c>
      <c r="C2" s="20"/>
      <c r="D2" s="17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9"/>
    </row>
    <row r="3" spans="2:19" x14ac:dyDescent="0.35">
      <c r="B3" s="15"/>
      <c r="C3" s="15"/>
      <c r="D3" s="15"/>
    </row>
    <row r="4" spans="2:19" x14ac:dyDescent="0.35">
      <c r="B4" s="21" t="s">
        <v>54</v>
      </c>
      <c r="C4" s="21" t="s">
        <v>401</v>
      </c>
      <c r="D4" s="21" t="s">
        <v>47</v>
      </c>
    </row>
    <row r="5" spans="2:19" x14ac:dyDescent="0.35">
      <c r="B5" s="22" t="s">
        <v>367</v>
      </c>
      <c r="C5" s="22" t="s">
        <v>402</v>
      </c>
      <c r="D5" s="22" t="s">
        <v>40</v>
      </c>
    </row>
    <row r="6" spans="2:19" x14ac:dyDescent="0.35">
      <c r="B6" s="22" t="s">
        <v>368</v>
      </c>
      <c r="C6" s="22" t="s">
        <v>403</v>
      </c>
      <c r="D6" s="22" t="s">
        <v>369</v>
      </c>
    </row>
    <row r="7" spans="2:19" x14ac:dyDescent="0.35">
      <c r="B7" s="22" t="s">
        <v>298</v>
      </c>
      <c r="C7" s="22" t="s">
        <v>299</v>
      </c>
      <c r="D7" s="22" t="s">
        <v>41</v>
      </c>
    </row>
    <row r="8" spans="2:19" x14ac:dyDescent="0.35">
      <c r="B8" s="22" t="s">
        <v>370</v>
      </c>
      <c r="C8" s="22" t="s">
        <v>404</v>
      </c>
      <c r="D8" s="22" t="s">
        <v>40</v>
      </c>
    </row>
    <row r="9" spans="2:19" x14ac:dyDescent="0.35">
      <c r="B9" s="22" t="s">
        <v>371</v>
      </c>
      <c r="C9" s="22" t="s">
        <v>405</v>
      </c>
      <c r="D9" s="22" t="s">
        <v>41</v>
      </c>
    </row>
    <row r="10" spans="2:19" x14ac:dyDescent="0.35">
      <c r="B10" s="22" t="s">
        <v>268</v>
      </c>
      <c r="C10" s="22" t="s">
        <v>269</v>
      </c>
      <c r="D10" s="22" t="s">
        <v>41</v>
      </c>
    </row>
    <row r="11" spans="2:19" x14ac:dyDescent="0.35">
      <c r="B11" s="22" t="s">
        <v>372</v>
      </c>
      <c r="C11" s="22" t="s">
        <v>406</v>
      </c>
      <c r="D11" s="22" t="s">
        <v>39</v>
      </c>
    </row>
    <row r="12" spans="2:19" x14ac:dyDescent="0.35">
      <c r="B12" s="22" t="s">
        <v>373</v>
      </c>
      <c r="C12" s="22" t="s">
        <v>407</v>
      </c>
      <c r="D12" s="22" t="s">
        <v>39</v>
      </c>
    </row>
    <row r="13" spans="2:19" x14ac:dyDescent="0.35">
      <c r="B13" s="22" t="s">
        <v>94</v>
      </c>
      <c r="C13" s="22" t="s">
        <v>96</v>
      </c>
      <c r="D13" s="22" t="s">
        <v>39</v>
      </c>
    </row>
    <row r="14" spans="2:19" x14ac:dyDescent="0.35">
      <c r="B14" s="22" t="s">
        <v>69</v>
      </c>
      <c r="C14" s="22" t="s">
        <v>71</v>
      </c>
      <c r="D14" s="22" t="s">
        <v>39</v>
      </c>
    </row>
    <row r="15" spans="2:19" x14ac:dyDescent="0.35">
      <c r="B15" s="22" t="s">
        <v>374</v>
      </c>
      <c r="C15" s="22" t="s">
        <v>408</v>
      </c>
      <c r="D15" s="22" t="s">
        <v>369</v>
      </c>
    </row>
    <row r="16" spans="2:19" x14ac:dyDescent="0.35">
      <c r="B16" s="22" t="s">
        <v>375</v>
      </c>
      <c r="C16" s="22" t="s">
        <v>409</v>
      </c>
      <c r="D16" s="22" t="s">
        <v>41</v>
      </c>
    </row>
    <row r="17" spans="2:4" x14ac:dyDescent="0.35">
      <c r="B17" s="22" t="s">
        <v>181</v>
      </c>
      <c r="C17" s="22" t="s">
        <v>183</v>
      </c>
      <c r="D17" s="22" t="s">
        <v>40</v>
      </c>
    </row>
    <row r="18" spans="2:4" x14ac:dyDescent="0.35">
      <c r="B18" s="22" t="s">
        <v>376</v>
      </c>
      <c r="C18" s="22" t="s">
        <v>410</v>
      </c>
      <c r="D18" s="22" t="s">
        <v>40</v>
      </c>
    </row>
    <row r="19" spans="2:4" x14ac:dyDescent="0.35">
      <c r="B19" s="22" t="s">
        <v>377</v>
      </c>
      <c r="C19" s="22" t="s">
        <v>411</v>
      </c>
      <c r="D19" s="22" t="s">
        <v>40</v>
      </c>
    </row>
    <row r="20" spans="2:4" x14ac:dyDescent="0.35">
      <c r="B20" s="22" t="s">
        <v>157</v>
      </c>
      <c r="C20" s="22" t="s">
        <v>412</v>
      </c>
      <c r="D20" s="22" t="s">
        <v>40</v>
      </c>
    </row>
    <row r="21" spans="2:4" x14ac:dyDescent="0.35">
      <c r="B21" s="22" t="s">
        <v>378</v>
      </c>
      <c r="C21" s="22" t="s">
        <v>413</v>
      </c>
      <c r="D21" s="22" t="s">
        <v>40</v>
      </c>
    </row>
    <row r="22" spans="2:4" x14ac:dyDescent="0.35">
      <c r="B22" s="22" t="s">
        <v>379</v>
      </c>
      <c r="C22" s="22" t="s">
        <v>414</v>
      </c>
      <c r="D22" s="22" t="s">
        <v>40</v>
      </c>
    </row>
    <row r="23" spans="2:4" x14ac:dyDescent="0.35">
      <c r="B23" s="22" t="s">
        <v>380</v>
      </c>
      <c r="C23" s="22" t="s">
        <v>415</v>
      </c>
      <c r="D23" s="22" t="s">
        <v>39</v>
      </c>
    </row>
    <row r="24" spans="2:4" x14ac:dyDescent="0.35">
      <c r="B24" s="22" t="s">
        <v>381</v>
      </c>
      <c r="C24" s="22" t="s">
        <v>416</v>
      </c>
      <c r="D24" s="22" t="s">
        <v>39</v>
      </c>
    </row>
    <row r="25" spans="2:4" x14ac:dyDescent="0.35">
      <c r="B25" s="22" t="s">
        <v>382</v>
      </c>
      <c r="C25" s="22" t="s">
        <v>417</v>
      </c>
      <c r="D25" s="22" t="s">
        <v>39</v>
      </c>
    </row>
    <row r="26" spans="2:4" x14ac:dyDescent="0.35">
      <c r="B26" s="22" t="s">
        <v>140</v>
      </c>
      <c r="C26" s="22" t="s">
        <v>142</v>
      </c>
      <c r="D26" s="22" t="s">
        <v>40</v>
      </c>
    </row>
    <row r="27" spans="2:4" x14ac:dyDescent="0.35">
      <c r="B27" s="22" t="s">
        <v>200</v>
      </c>
      <c r="C27" s="22" t="s">
        <v>202</v>
      </c>
      <c r="D27" s="22" t="s">
        <v>40</v>
      </c>
    </row>
    <row r="28" spans="2:4" x14ac:dyDescent="0.35">
      <c r="B28" s="22" t="s">
        <v>383</v>
      </c>
      <c r="C28" s="22" t="s">
        <v>418</v>
      </c>
      <c r="D28" s="22" t="s">
        <v>40</v>
      </c>
    </row>
    <row r="29" spans="2:4" x14ac:dyDescent="0.35">
      <c r="B29" s="22" t="s">
        <v>155</v>
      </c>
      <c r="C29" s="22" t="s">
        <v>215</v>
      </c>
      <c r="D29" s="22" t="s">
        <v>40</v>
      </c>
    </row>
    <row r="30" spans="2:4" x14ac:dyDescent="0.35">
      <c r="B30" s="22" t="s">
        <v>384</v>
      </c>
      <c r="C30" s="22" t="s">
        <v>419</v>
      </c>
      <c r="D30" s="22" t="s">
        <v>41</v>
      </c>
    </row>
    <row r="31" spans="2:4" x14ac:dyDescent="0.35">
      <c r="B31" s="22" t="s">
        <v>385</v>
      </c>
      <c r="C31" s="22" t="s">
        <v>420</v>
      </c>
      <c r="D31" s="22" t="s">
        <v>40</v>
      </c>
    </row>
    <row r="32" spans="2:4" x14ac:dyDescent="0.35">
      <c r="B32" s="22" t="s">
        <v>284</v>
      </c>
      <c r="C32" s="22" t="s">
        <v>285</v>
      </c>
      <c r="D32" s="22" t="s">
        <v>41</v>
      </c>
    </row>
    <row r="33" spans="2:4" x14ac:dyDescent="0.35">
      <c r="B33" s="22" t="s">
        <v>386</v>
      </c>
      <c r="C33" s="22" t="s">
        <v>421</v>
      </c>
      <c r="D33" s="22" t="s">
        <v>39</v>
      </c>
    </row>
    <row r="34" spans="2:4" x14ac:dyDescent="0.35">
      <c r="B34" s="22" t="s">
        <v>387</v>
      </c>
      <c r="C34" s="22" t="s">
        <v>422</v>
      </c>
      <c r="D34" s="22" t="s">
        <v>39</v>
      </c>
    </row>
    <row r="35" spans="2:4" x14ac:dyDescent="0.35">
      <c r="B35" s="22" t="s">
        <v>388</v>
      </c>
      <c r="C35" s="22" t="s">
        <v>423</v>
      </c>
      <c r="D35" s="22" t="s">
        <v>41</v>
      </c>
    </row>
    <row r="36" spans="2:4" x14ac:dyDescent="0.35">
      <c r="B36" s="22" t="s">
        <v>389</v>
      </c>
      <c r="C36" s="22" t="s">
        <v>424</v>
      </c>
      <c r="D36" s="22" t="s">
        <v>39</v>
      </c>
    </row>
    <row r="37" spans="2:4" x14ac:dyDescent="0.35">
      <c r="B37" s="22" t="s">
        <v>83</v>
      </c>
      <c r="C37" s="22" t="s">
        <v>85</v>
      </c>
      <c r="D37" s="22" t="s">
        <v>39</v>
      </c>
    </row>
    <row r="38" spans="2:4" x14ac:dyDescent="0.35">
      <c r="B38" s="22" t="s">
        <v>390</v>
      </c>
      <c r="C38" s="22" t="s">
        <v>425</v>
      </c>
      <c r="D38" s="22" t="s">
        <v>40</v>
      </c>
    </row>
    <row r="39" spans="2:4" x14ac:dyDescent="0.35">
      <c r="B39" s="22" t="s">
        <v>169</v>
      </c>
      <c r="C39" s="22" t="s">
        <v>170</v>
      </c>
      <c r="D39" s="22" t="s">
        <v>40</v>
      </c>
    </row>
    <row r="40" spans="2:4" x14ac:dyDescent="0.35">
      <c r="B40" s="22" t="s">
        <v>391</v>
      </c>
      <c r="C40" s="22" t="s">
        <v>426</v>
      </c>
      <c r="D40" s="22" t="s">
        <v>40</v>
      </c>
    </row>
    <row r="41" spans="2:4" x14ac:dyDescent="0.35">
      <c r="B41" s="22" t="s">
        <v>244</v>
      </c>
      <c r="C41" s="22" t="s">
        <v>246</v>
      </c>
      <c r="D41" s="22" t="s">
        <v>41</v>
      </c>
    </row>
    <row r="42" spans="2:4" x14ac:dyDescent="0.35">
      <c r="B42" s="22" t="s">
        <v>392</v>
      </c>
      <c r="C42" s="22" t="s">
        <v>427</v>
      </c>
      <c r="D42" s="22" t="s">
        <v>39</v>
      </c>
    </row>
    <row r="43" spans="2:4" x14ac:dyDescent="0.35">
      <c r="B43" s="22" t="s">
        <v>393</v>
      </c>
      <c r="C43" s="22" t="s">
        <v>428</v>
      </c>
      <c r="D43" s="22" t="s">
        <v>39</v>
      </c>
    </row>
    <row r="44" spans="2:4" x14ac:dyDescent="0.35">
      <c r="B44" s="22" t="s">
        <v>394</v>
      </c>
      <c r="C44" s="22" t="s">
        <v>429</v>
      </c>
      <c r="D44" s="22" t="s">
        <v>39</v>
      </c>
    </row>
    <row r="45" spans="2:4" x14ac:dyDescent="0.35">
      <c r="B45" s="22" t="s">
        <v>395</v>
      </c>
      <c r="C45" s="22" t="s">
        <v>430</v>
      </c>
      <c r="D45" s="22" t="s">
        <v>40</v>
      </c>
    </row>
    <row r="46" spans="2:4" x14ac:dyDescent="0.35">
      <c r="B46" s="22" t="s">
        <v>133</v>
      </c>
      <c r="C46" s="22" t="s">
        <v>135</v>
      </c>
      <c r="D46" s="22" t="s">
        <v>40</v>
      </c>
    </row>
    <row r="47" spans="2:4" x14ac:dyDescent="0.35">
      <c r="B47" s="22" t="s">
        <v>313</v>
      </c>
      <c r="C47" s="22" t="s">
        <v>314</v>
      </c>
      <c r="D47" s="22" t="s">
        <v>41</v>
      </c>
    </row>
    <row r="48" spans="2:4" x14ac:dyDescent="0.35">
      <c r="B48" s="22" t="s">
        <v>258</v>
      </c>
      <c r="C48" s="22" t="s">
        <v>260</v>
      </c>
      <c r="D48" s="22" t="s">
        <v>41</v>
      </c>
    </row>
    <row r="49" spans="2:4" x14ac:dyDescent="0.35">
      <c r="B49" s="22" t="s">
        <v>396</v>
      </c>
      <c r="C49" s="22" t="s">
        <v>431</v>
      </c>
      <c r="D49" s="22" t="s">
        <v>39</v>
      </c>
    </row>
    <row r="50" spans="2:4" x14ac:dyDescent="0.35">
      <c r="B50" s="22" t="s">
        <v>397</v>
      </c>
      <c r="C50" s="22" t="s">
        <v>432</v>
      </c>
      <c r="D50" s="22" t="s">
        <v>39</v>
      </c>
    </row>
    <row r="51" spans="2:4" x14ac:dyDescent="0.35">
      <c r="B51" s="22" t="s">
        <v>229</v>
      </c>
      <c r="C51" s="22" t="s">
        <v>231</v>
      </c>
      <c r="D51" s="22" t="s">
        <v>41</v>
      </c>
    </row>
    <row r="52" spans="2:4" x14ac:dyDescent="0.35">
      <c r="B52" s="22" t="s">
        <v>398</v>
      </c>
      <c r="C52" s="22" t="s">
        <v>433</v>
      </c>
      <c r="D52" s="22" t="s">
        <v>39</v>
      </c>
    </row>
    <row r="53" spans="2:4" x14ac:dyDescent="0.35">
      <c r="B53" s="22" t="s">
        <v>399</v>
      </c>
      <c r="C53" s="22" t="s">
        <v>434</v>
      </c>
      <c r="D53" s="22" t="s">
        <v>40</v>
      </c>
    </row>
    <row r="54" spans="2:4" x14ac:dyDescent="0.35">
      <c r="B54" s="22" t="s">
        <v>400</v>
      </c>
      <c r="C54" s="22" t="s">
        <v>435</v>
      </c>
      <c r="D54" s="22" t="s">
        <v>41</v>
      </c>
    </row>
  </sheetData>
  <sheetProtection algorithmName="SHA-512" hashValue="ckO61Y54uYJqVoBTBQR6QxYhVPcGucReUN06Z6HY5h0WEnKYBSC+1sZpCu6aJJrl3AqFkLoOEi0BYHgcx2k6FQ==" saltValue="tJZG6bmvmLcOyNdC9DnkFA==" spinCount="100000" sheet="1" objects="1" scenarios="1"/>
  <printOptions horizontalCentered="1" verticalCentered="1"/>
  <pageMargins left="0.2" right="0.2" top="0.5" bottom="0.5" header="0.3" footer="0.3"/>
  <pageSetup scale="6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36241-937B-4B73-B089-5EE241D62672}">
  <dimension ref="A1:Z23"/>
  <sheetViews>
    <sheetView zoomScaleNormal="100" workbookViewId="0">
      <selection activeCell="F15" sqref="F15"/>
    </sheetView>
  </sheetViews>
  <sheetFormatPr defaultRowHeight="14.25" x14ac:dyDescent="0.45"/>
  <cols>
    <col min="1" max="1" width="17.73046875" customWidth="1"/>
    <col min="2" max="2" width="14" bestFit="1" customWidth="1"/>
    <col min="3" max="3" width="50.59765625" bestFit="1" customWidth="1"/>
    <col min="4" max="4" width="30" bestFit="1" customWidth="1"/>
    <col min="5" max="5" width="7.265625" bestFit="1" customWidth="1"/>
    <col min="6" max="6" width="15.265625" bestFit="1" customWidth="1"/>
    <col min="7" max="7" width="13.73046875" customWidth="1"/>
    <col min="8" max="8" width="49.3984375" bestFit="1" customWidth="1"/>
    <col min="9" max="9" width="28.1328125" bestFit="1" customWidth="1"/>
    <col min="10" max="10" width="12.86328125" customWidth="1"/>
    <col min="11" max="11" width="28.1328125" bestFit="1" customWidth="1"/>
    <col min="12" max="12" width="42.73046875" bestFit="1" customWidth="1"/>
    <col min="13" max="13" width="18.73046875" customWidth="1"/>
    <col min="14" max="14" width="13.86328125" customWidth="1"/>
    <col min="15" max="15" width="29.86328125" bestFit="1" customWidth="1"/>
    <col min="16" max="16" width="16" bestFit="1" customWidth="1"/>
    <col min="17" max="17" width="47.1328125" bestFit="1" customWidth="1"/>
    <col min="18" max="18" width="13.3984375" bestFit="1" customWidth="1"/>
    <col min="19" max="19" width="23.73046875" bestFit="1" customWidth="1"/>
    <col min="20" max="20" width="47.1328125" bestFit="1" customWidth="1"/>
    <col min="21" max="21" width="13.3984375" bestFit="1" customWidth="1"/>
    <col min="22" max="22" width="18.73046875" bestFit="1" customWidth="1"/>
    <col min="23" max="23" width="36.1328125" bestFit="1" customWidth="1"/>
    <col min="24" max="24" width="13.3984375" bestFit="1" customWidth="1"/>
    <col min="25" max="25" width="8.86328125" bestFit="1" customWidth="1"/>
    <col min="26" max="26" width="44.1328125" bestFit="1" customWidth="1"/>
  </cols>
  <sheetData>
    <row r="1" spans="1:26" x14ac:dyDescent="0.45">
      <c r="A1" s="12"/>
      <c r="B1" s="12"/>
      <c r="C1" s="12"/>
      <c r="D1" s="90" t="s">
        <v>48</v>
      </c>
      <c r="E1" s="90"/>
      <c r="F1" s="90"/>
      <c r="G1" s="90"/>
      <c r="H1" s="13"/>
      <c r="I1" s="92" t="s">
        <v>49</v>
      </c>
      <c r="J1" s="93"/>
      <c r="K1" s="93"/>
      <c r="L1" s="93"/>
      <c r="M1" s="93"/>
      <c r="N1" s="93"/>
      <c r="O1" s="94"/>
      <c r="P1" s="91" t="s">
        <v>50</v>
      </c>
      <c r="Q1" s="91"/>
      <c r="R1" s="91"/>
      <c r="S1" s="91" t="s">
        <v>51</v>
      </c>
      <c r="T1" s="91"/>
      <c r="U1" s="91"/>
      <c r="V1" s="91" t="s">
        <v>52</v>
      </c>
      <c r="W1" s="91"/>
      <c r="X1" s="91"/>
      <c r="Y1" s="91"/>
      <c r="Z1" s="5"/>
    </row>
    <row r="2" spans="1:26" ht="38.25" x14ac:dyDescent="0.45">
      <c r="A2" s="6" t="s">
        <v>53</v>
      </c>
      <c r="B2" s="6" t="s">
        <v>54</v>
      </c>
      <c r="C2" s="7" t="s">
        <v>55</v>
      </c>
      <c r="D2" s="7" t="s">
        <v>56</v>
      </c>
      <c r="E2" s="7" t="s">
        <v>54</v>
      </c>
      <c r="F2" s="7" t="s">
        <v>57</v>
      </c>
      <c r="G2" s="7" t="s">
        <v>58</v>
      </c>
      <c r="H2" s="7" t="s">
        <v>351</v>
      </c>
      <c r="I2" s="8" t="s">
        <v>444</v>
      </c>
      <c r="J2" s="62" t="s">
        <v>445</v>
      </c>
      <c r="K2" s="8" t="s">
        <v>59</v>
      </c>
      <c r="L2" s="8" t="s">
        <v>60</v>
      </c>
      <c r="M2" s="8" t="s">
        <v>61</v>
      </c>
      <c r="N2" s="8" t="s">
        <v>62</v>
      </c>
      <c r="O2" s="8" t="s">
        <v>63</v>
      </c>
      <c r="P2" s="9" t="s">
        <v>64</v>
      </c>
      <c r="Q2" s="9" t="s">
        <v>65</v>
      </c>
      <c r="R2" s="9" t="s">
        <v>66</v>
      </c>
      <c r="S2" s="9" t="s">
        <v>64</v>
      </c>
      <c r="T2" s="9" t="s">
        <v>65</v>
      </c>
      <c r="U2" s="9" t="s">
        <v>66</v>
      </c>
      <c r="V2" s="9" t="s">
        <v>64</v>
      </c>
      <c r="W2" s="9" t="s">
        <v>65</v>
      </c>
      <c r="X2" s="9" t="s">
        <v>66</v>
      </c>
      <c r="Y2" s="10"/>
      <c r="Z2" s="11" t="s">
        <v>67</v>
      </c>
    </row>
    <row r="3" spans="1:26" ht="15.75" x14ac:dyDescent="0.5">
      <c r="A3" s="10" t="s">
        <v>68</v>
      </c>
      <c r="B3" s="10" t="s">
        <v>69</v>
      </c>
      <c r="C3" s="63" t="s">
        <v>1</v>
      </c>
      <c r="D3" s="64" t="s">
        <v>70</v>
      </c>
      <c r="E3" s="64" t="s">
        <v>71</v>
      </c>
      <c r="F3" s="64" t="s">
        <v>72</v>
      </c>
      <c r="G3" s="65">
        <v>30084</v>
      </c>
      <c r="H3" s="65" t="str">
        <f>D3&amp;" "&amp;F3&amp;", "&amp;E3&amp;" "&amp;G3</f>
        <v>4916 N Royal Atlanta Dr. Tucker, GA 30084</v>
      </c>
      <c r="I3" s="66">
        <v>1529</v>
      </c>
      <c r="J3" s="75" t="s">
        <v>446</v>
      </c>
      <c r="K3" s="67" t="s">
        <v>73</v>
      </c>
      <c r="L3" s="64" t="s">
        <v>74</v>
      </c>
      <c r="M3" s="64" t="s">
        <v>75</v>
      </c>
      <c r="N3" s="64" t="s">
        <v>76</v>
      </c>
      <c r="O3" s="64" t="s">
        <v>77</v>
      </c>
      <c r="P3" s="77" t="s">
        <v>448</v>
      </c>
      <c r="Q3" s="79" t="s">
        <v>449</v>
      </c>
      <c r="R3" s="77" t="s">
        <v>450</v>
      </c>
      <c r="S3" s="64" t="s">
        <v>78</v>
      </c>
      <c r="T3" s="64" t="s">
        <v>79</v>
      </c>
      <c r="U3" s="64" t="s">
        <v>80</v>
      </c>
      <c r="V3" s="64"/>
      <c r="W3" s="64"/>
      <c r="X3" s="64"/>
      <c r="Y3" s="64"/>
      <c r="Z3" s="64" t="s">
        <v>81</v>
      </c>
    </row>
    <row r="4" spans="1:26" ht="15.75" x14ac:dyDescent="0.5">
      <c r="A4" s="10" t="s">
        <v>82</v>
      </c>
      <c r="B4" s="10" t="s">
        <v>83</v>
      </c>
      <c r="C4" s="63" t="s">
        <v>2</v>
      </c>
      <c r="D4" s="64" t="s">
        <v>84</v>
      </c>
      <c r="E4" s="64" t="s">
        <v>85</v>
      </c>
      <c r="F4" s="64" t="s">
        <v>82</v>
      </c>
      <c r="G4" s="65">
        <v>28208</v>
      </c>
      <c r="H4" s="65" t="str">
        <f t="shared" ref="H4:H23" si="0">D4&amp;" "&amp;F4&amp;", "&amp;E4&amp;" "&amp;G4</f>
        <v>3112 Horseshoe Lane Charlotte, NC 28208</v>
      </c>
      <c r="I4" s="66">
        <v>5277</v>
      </c>
      <c r="J4" s="68"/>
      <c r="K4" s="67" t="s">
        <v>86</v>
      </c>
      <c r="L4" s="64" t="s">
        <v>87</v>
      </c>
      <c r="M4" s="64" t="s">
        <v>88</v>
      </c>
      <c r="N4" s="64" t="s">
        <v>89</v>
      </c>
      <c r="O4" s="64" t="s">
        <v>90</v>
      </c>
      <c r="P4" s="64" t="s">
        <v>91</v>
      </c>
      <c r="Q4" s="64" t="s">
        <v>92</v>
      </c>
      <c r="R4" s="64" t="s">
        <v>90</v>
      </c>
      <c r="S4" s="64" t="s">
        <v>91</v>
      </c>
      <c r="T4" s="64" t="s">
        <v>92</v>
      </c>
      <c r="U4" s="64" t="s">
        <v>90</v>
      </c>
      <c r="V4" s="64"/>
      <c r="W4" s="64"/>
      <c r="X4" s="64"/>
      <c r="Y4" s="64"/>
      <c r="Z4" s="64"/>
    </row>
    <row r="5" spans="1:26" ht="15.75" x14ac:dyDescent="0.5">
      <c r="A5" s="10" t="s">
        <v>93</v>
      </c>
      <c r="B5" s="10" t="s">
        <v>94</v>
      </c>
      <c r="C5" s="63" t="s">
        <v>3</v>
      </c>
      <c r="D5" s="64" t="s">
        <v>95</v>
      </c>
      <c r="E5" s="64" t="s">
        <v>96</v>
      </c>
      <c r="F5" s="64" t="s">
        <v>97</v>
      </c>
      <c r="G5" s="65">
        <v>33023</v>
      </c>
      <c r="H5" s="65" t="str">
        <f t="shared" si="0"/>
        <v>2301 SW 32nd Ave. Suite 100 Pembroke Park, FL 33023</v>
      </c>
      <c r="I5" s="66">
        <v>14585</v>
      </c>
      <c r="J5" s="68"/>
      <c r="K5" s="67" t="s">
        <v>98</v>
      </c>
      <c r="L5" s="64" t="s">
        <v>99</v>
      </c>
      <c r="M5" s="64" t="s">
        <v>88</v>
      </c>
      <c r="N5" s="64" t="s">
        <v>100</v>
      </c>
      <c r="O5" s="64" t="s">
        <v>101</v>
      </c>
      <c r="P5" s="64" t="s">
        <v>102</v>
      </c>
      <c r="Q5" s="64" t="s">
        <v>103</v>
      </c>
      <c r="R5" s="64" t="s">
        <v>104</v>
      </c>
      <c r="S5" s="64" t="s">
        <v>105</v>
      </c>
      <c r="T5" s="64" t="s">
        <v>106</v>
      </c>
      <c r="U5" s="64" t="s">
        <v>107</v>
      </c>
      <c r="V5" s="64"/>
      <c r="W5" s="64"/>
      <c r="X5" s="64"/>
      <c r="Y5" s="64"/>
      <c r="Z5" s="64"/>
    </row>
    <row r="6" spans="1:26" ht="57" x14ac:dyDescent="0.5">
      <c r="A6" s="10" t="s">
        <v>108</v>
      </c>
      <c r="B6" s="10" t="s">
        <v>83</v>
      </c>
      <c r="C6" s="63" t="s">
        <v>4</v>
      </c>
      <c r="D6" s="77" t="s">
        <v>451</v>
      </c>
      <c r="E6" s="64" t="s">
        <v>85</v>
      </c>
      <c r="F6" s="77" t="s">
        <v>452</v>
      </c>
      <c r="G6" s="78">
        <v>27529</v>
      </c>
      <c r="H6" s="65" t="str">
        <f t="shared" si="0"/>
        <v>3300 Waterfield Dr Garner, NC 27529</v>
      </c>
      <c r="I6" s="66">
        <v>12335</v>
      </c>
      <c r="J6" s="68"/>
      <c r="K6" s="67" t="s">
        <v>109</v>
      </c>
      <c r="L6" s="64" t="s">
        <v>110</v>
      </c>
      <c r="M6" s="64" t="s">
        <v>88</v>
      </c>
      <c r="N6" s="69" t="s">
        <v>111</v>
      </c>
      <c r="O6" s="64" t="s">
        <v>112</v>
      </c>
      <c r="P6" s="64" t="s">
        <v>113</v>
      </c>
      <c r="Q6" s="64" t="s">
        <v>114</v>
      </c>
      <c r="R6" s="64" t="s">
        <v>115</v>
      </c>
      <c r="S6" s="64" t="s">
        <v>116</v>
      </c>
      <c r="T6" s="64" t="s">
        <v>117</v>
      </c>
      <c r="U6" s="64" t="s">
        <v>118</v>
      </c>
      <c r="V6" s="64"/>
      <c r="W6" s="64"/>
      <c r="X6" s="64"/>
      <c r="Y6" s="64"/>
      <c r="Z6" s="64"/>
    </row>
    <row r="7" spans="1:26" ht="15.75" x14ac:dyDescent="0.5">
      <c r="A7" s="10" t="s">
        <v>119</v>
      </c>
      <c r="B7" s="10" t="s">
        <v>94</v>
      </c>
      <c r="C7" s="63" t="s">
        <v>5</v>
      </c>
      <c r="D7" s="64" t="s">
        <v>120</v>
      </c>
      <c r="E7" s="64" t="s">
        <v>96</v>
      </c>
      <c r="F7" s="64" t="s">
        <v>119</v>
      </c>
      <c r="G7" s="65">
        <v>33619</v>
      </c>
      <c r="H7" s="65" t="str">
        <f t="shared" si="0"/>
        <v>9501 Palm River Road Tampa, FL 33619</v>
      </c>
      <c r="I7" s="66">
        <v>14587</v>
      </c>
      <c r="J7" s="68"/>
      <c r="K7" s="67" t="s">
        <v>453</v>
      </c>
      <c r="L7" s="64" t="s">
        <v>122</v>
      </c>
      <c r="M7" s="64" t="s">
        <v>75</v>
      </c>
      <c r="N7" s="64" t="s">
        <v>89</v>
      </c>
      <c r="O7" s="64" t="s">
        <v>123</v>
      </c>
      <c r="P7" s="64" t="s">
        <v>124</v>
      </c>
      <c r="Q7" s="64" t="s">
        <v>125</v>
      </c>
      <c r="R7" s="64" t="s">
        <v>126</v>
      </c>
      <c r="S7" s="64" t="s">
        <v>127</v>
      </c>
      <c r="T7" s="64" t="s">
        <v>128</v>
      </c>
      <c r="U7" s="64" t="s">
        <v>129</v>
      </c>
      <c r="V7" s="64" t="s">
        <v>130</v>
      </c>
      <c r="W7" s="64" t="s">
        <v>131</v>
      </c>
      <c r="X7" s="64" t="s">
        <v>123</v>
      </c>
      <c r="Y7" s="64"/>
      <c r="Z7" s="64"/>
    </row>
    <row r="8" spans="1:26" ht="15.75" x14ac:dyDescent="0.5">
      <c r="A8" s="10" t="s">
        <v>132</v>
      </c>
      <c r="B8" s="10" t="s">
        <v>133</v>
      </c>
      <c r="C8" s="63" t="s">
        <v>6</v>
      </c>
      <c r="D8" s="64" t="s">
        <v>134</v>
      </c>
      <c r="E8" s="64" t="s">
        <v>135</v>
      </c>
      <c r="F8" s="64" t="s">
        <v>132</v>
      </c>
      <c r="G8" s="65">
        <v>37211</v>
      </c>
      <c r="H8" s="65" t="str">
        <f t="shared" si="0"/>
        <v>440 Allied Drive Nashville, TN 37211</v>
      </c>
      <c r="I8" s="66">
        <v>1529</v>
      </c>
      <c r="J8" s="68"/>
      <c r="K8" s="67" t="s">
        <v>73</v>
      </c>
      <c r="L8" s="64" t="s">
        <v>74</v>
      </c>
      <c r="M8" s="64" t="s">
        <v>75</v>
      </c>
      <c r="N8" s="64" t="s">
        <v>76</v>
      </c>
      <c r="O8" s="64" t="s">
        <v>136</v>
      </c>
      <c r="P8" s="64" t="s">
        <v>137</v>
      </c>
      <c r="Q8" s="64" t="s">
        <v>138</v>
      </c>
      <c r="R8" s="64" t="s">
        <v>136</v>
      </c>
      <c r="S8" s="64" t="s">
        <v>137</v>
      </c>
      <c r="T8" s="64" t="s">
        <v>138</v>
      </c>
      <c r="U8" s="64" t="s">
        <v>136</v>
      </c>
      <c r="V8" s="64"/>
      <c r="W8" s="64"/>
      <c r="X8" s="64"/>
      <c r="Y8" s="64"/>
      <c r="Z8" s="64" t="s">
        <v>81</v>
      </c>
    </row>
    <row r="9" spans="1:26" ht="39.4" x14ac:dyDescent="0.5">
      <c r="A9" s="10" t="s">
        <v>139</v>
      </c>
      <c r="B9" s="10" t="s">
        <v>140</v>
      </c>
      <c r="C9" s="63" t="s">
        <v>7</v>
      </c>
      <c r="D9" s="64" t="s">
        <v>141</v>
      </c>
      <c r="E9" s="64" t="s">
        <v>142</v>
      </c>
      <c r="F9" s="64" t="s">
        <v>143</v>
      </c>
      <c r="G9" s="65">
        <v>48111</v>
      </c>
      <c r="H9" s="65" t="str">
        <f t="shared" si="0"/>
        <v>7850 Haggerty Rd Belleville, MI 48111</v>
      </c>
      <c r="I9" s="66">
        <v>1480</v>
      </c>
      <c r="J9" s="75" t="s">
        <v>446</v>
      </c>
      <c r="K9" s="67" t="s">
        <v>144</v>
      </c>
      <c r="L9" s="64" t="s">
        <v>145</v>
      </c>
      <c r="M9" s="64" t="s">
        <v>88</v>
      </c>
      <c r="N9" s="64" t="s">
        <v>146</v>
      </c>
      <c r="O9" s="64" t="s">
        <v>147</v>
      </c>
      <c r="P9" s="64" t="s">
        <v>148</v>
      </c>
      <c r="Q9" s="64" t="s">
        <v>149</v>
      </c>
      <c r="R9" s="64" t="s">
        <v>150</v>
      </c>
      <c r="S9" s="64" t="s">
        <v>151</v>
      </c>
      <c r="T9" s="70" t="s">
        <v>152</v>
      </c>
      <c r="U9" s="64" t="s">
        <v>153</v>
      </c>
      <c r="V9" s="64"/>
      <c r="W9" s="64"/>
      <c r="X9" s="64"/>
      <c r="Y9" s="64"/>
      <c r="Z9" s="64"/>
    </row>
    <row r="10" spans="1:26" ht="15.75" x14ac:dyDescent="0.5">
      <c r="A10" s="10" t="s">
        <v>154</v>
      </c>
      <c r="B10" s="10" t="s">
        <v>155</v>
      </c>
      <c r="C10" s="63" t="s">
        <v>8</v>
      </c>
      <c r="D10" s="64" t="s">
        <v>156</v>
      </c>
      <c r="E10" s="64" t="s">
        <v>412</v>
      </c>
      <c r="F10" s="64" t="s">
        <v>158</v>
      </c>
      <c r="G10" s="65">
        <v>66219</v>
      </c>
      <c r="H10" s="65" t="str">
        <f t="shared" si="0"/>
        <v>17501 W 98th St #12-39 Lenexa, KS 66219</v>
      </c>
      <c r="I10" s="66">
        <v>5248</v>
      </c>
      <c r="J10" s="75" t="s">
        <v>446</v>
      </c>
      <c r="K10" s="67" t="s">
        <v>159</v>
      </c>
      <c r="L10" s="64" t="s">
        <v>160</v>
      </c>
      <c r="M10" s="64" t="s">
        <v>88</v>
      </c>
      <c r="N10" s="64"/>
      <c r="O10" s="64" t="s">
        <v>161</v>
      </c>
      <c r="P10" s="64" t="s">
        <v>162</v>
      </c>
      <c r="Q10" s="64" t="s">
        <v>163</v>
      </c>
      <c r="R10" s="64" t="s">
        <v>161</v>
      </c>
      <c r="S10" s="64" t="s">
        <v>164</v>
      </c>
      <c r="T10" s="64" t="s">
        <v>165</v>
      </c>
      <c r="U10" s="64" t="s">
        <v>161</v>
      </c>
      <c r="V10" s="64" t="s">
        <v>166</v>
      </c>
      <c r="W10" s="64" t="s">
        <v>167</v>
      </c>
      <c r="X10" s="64" t="s">
        <v>161</v>
      </c>
      <c r="Y10" s="64"/>
      <c r="Z10" s="64"/>
    </row>
    <row r="11" spans="1:26" ht="15.75" x14ac:dyDescent="0.5">
      <c r="A11" s="10" t="s">
        <v>168</v>
      </c>
      <c r="B11" s="10" t="s">
        <v>169</v>
      </c>
      <c r="C11" s="63" t="s">
        <v>9</v>
      </c>
      <c r="D11" s="64" t="s">
        <v>350</v>
      </c>
      <c r="E11" s="64" t="s">
        <v>170</v>
      </c>
      <c r="F11" s="64" t="s">
        <v>171</v>
      </c>
      <c r="G11" s="65">
        <v>43215</v>
      </c>
      <c r="H11" s="65" t="str">
        <f t="shared" si="0"/>
        <v>4600 Homer Ohio Lane Groveport, OH 43215</v>
      </c>
      <c r="I11" s="66">
        <v>1421</v>
      </c>
      <c r="J11" s="75" t="s">
        <v>446</v>
      </c>
      <c r="K11" s="67" t="s">
        <v>172</v>
      </c>
      <c r="L11" s="64" t="s">
        <v>173</v>
      </c>
      <c r="M11" s="64" t="s">
        <v>88</v>
      </c>
      <c r="N11" s="64" t="s">
        <v>174</v>
      </c>
      <c r="O11" s="64" t="s">
        <v>175</v>
      </c>
      <c r="P11" s="64" t="s">
        <v>176</v>
      </c>
      <c r="Q11" s="70" t="s">
        <v>177</v>
      </c>
      <c r="R11" s="64" t="s">
        <v>175</v>
      </c>
      <c r="S11" s="64" t="s">
        <v>178</v>
      </c>
      <c r="T11" s="70" t="s">
        <v>179</v>
      </c>
      <c r="U11" s="64" t="s">
        <v>175</v>
      </c>
      <c r="V11" s="64"/>
      <c r="W11" s="64"/>
      <c r="X11" s="64"/>
      <c r="Y11" s="64"/>
      <c r="Z11" s="64"/>
    </row>
    <row r="12" spans="1:26" ht="15.75" x14ac:dyDescent="0.5">
      <c r="A12" s="10" t="s">
        <v>180</v>
      </c>
      <c r="B12" s="10" t="s">
        <v>181</v>
      </c>
      <c r="C12" s="63" t="s">
        <v>10</v>
      </c>
      <c r="D12" s="64" t="s">
        <v>182</v>
      </c>
      <c r="E12" s="64" t="s">
        <v>183</v>
      </c>
      <c r="F12" s="64" t="s">
        <v>184</v>
      </c>
      <c r="G12" s="65">
        <v>60191</v>
      </c>
      <c r="H12" s="65" t="str">
        <f t="shared" si="0"/>
        <v>940 Lively Blve Wood Dale, IL 60191</v>
      </c>
      <c r="I12" s="66">
        <v>5256</v>
      </c>
      <c r="J12" s="68"/>
      <c r="K12" s="67" t="s">
        <v>185</v>
      </c>
      <c r="L12" s="64" t="s">
        <v>186</v>
      </c>
      <c r="M12" s="64" t="s">
        <v>187</v>
      </c>
      <c r="N12" s="64" t="s">
        <v>188</v>
      </c>
      <c r="O12" s="64" t="s">
        <v>189</v>
      </c>
      <c r="P12" s="64" t="s">
        <v>190</v>
      </c>
      <c r="Q12" s="64" t="s">
        <v>191</v>
      </c>
      <c r="R12" s="64" t="s">
        <v>192</v>
      </c>
      <c r="S12" s="64" t="s">
        <v>193</v>
      </c>
      <c r="T12" s="64" t="s">
        <v>194</v>
      </c>
      <c r="U12" s="64" t="s">
        <v>195</v>
      </c>
      <c r="V12" s="64" t="s">
        <v>196</v>
      </c>
      <c r="W12" s="64" t="s">
        <v>197</v>
      </c>
      <c r="X12" s="64" t="s">
        <v>198</v>
      </c>
      <c r="Y12" s="64"/>
      <c r="Z12" s="64"/>
    </row>
    <row r="13" spans="1:26" ht="15.75" x14ac:dyDescent="0.5">
      <c r="A13" s="10" t="s">
        <v>199</v>
      </c>
      <c r="B13" s="10" t="s">
        <v>200</v>
      </c>
      <c r="C13" s="63" t="s">
        <v>11</v>
      </c>
      <c r="D13" s="64" t="s">
        <v>201</v>
      </c>
      <c r="E13" s="64" t="s">
        <v>202</v>
      </c>
      <c r="F13" s="64" t="s">
        <v>199</v>
      </c>
      <c r="G13" s="65">
        <v>55414</v>
      </c>
      <c r="H13" s="65" t="str">
        <f t="shared" si="0"/>
        <v>700 24th Ave S.E Minneapolis, MN 55414</v>
      </c>
      <c r="I13" s="66">
        <v>14178</v>
      </c>
      <c r="J13" s="68"/>
      <c r="K13" s="67" t="s">
        <v>203</v>
      </c>
      <c r="L13" s="64" t="s">
        <v>204</v>
      </c>
      <c r="M13" s="64" t="s">
        <v>88</v>
      </c>
      <c r="N13" s="64" t="s">
        <v>205</v>
      </c>
      <c r="O13" s="64" t="s">
        <v>206</v>
      </c>
      <c r="P13" s="64" t="s">
        <v>207</v>
      </c>
      <c r="Q13" s="10" t="s">
        <v>208</v>
      </c>
      <c r="R13" s="64" t="s">
        <v>209</v>
      </c>
      <c r="S13" s="64" t="s">
        <v>210</v>
      </c>
      <c r="T13" s="64" t="s">
        <v>211</v>
      </c>
      <c r="U13" s="64" t="s">
        <v>212</v>
      </c>
      <c r="V13" s="64"/>
      <c r="W13" s="64"/>
      <c r="X13" s="64"/>
      <c r="Y13" s="64"/>
      <c r="Z13" s="64"/>
    </row>
    <row r="14" spans="1:26" ht="15.75" x14ac:dyDescent="0.5">
      <c r="A14" s="10" t="s">
        <v>213</v>
      </c>
      <c r="B14" s="10" t="s">
        <v>155</v>
      </c>
      <c r="C14" s="63" t="s">
        <v>12</v>
      </c>
      <c r="D14" s="64" t="s">
        <v>214</v>
      </c>
      <c r="E14" s="64" t="s">
        <v>215</v>
      </c>
      <c r="F14" s="64" t="s">
        <v>462</v>
      </c>
      <c r="G14" s="65">
        <v>63043</v>
      </c>
      <c r="H14" s="65" t="str">
        <f t="shared" si="0"/>
        <v>2331 Millpark Maryland Heights, MO 63043</v>
      </c>
      <c r="I14" s="66">
        <v>5240</v>
      </c>
      <c r="J14" s="68"/>
      <c r="K14" s="67" t="s">
        <v>216</v>
      </c>
      <c r="L14" s="64" t="s">
        <v>217</v>
      </c>
      <c r="M14" s="64" t="s">
        <v>88</v>
      </c>
      <c r="N14" s="64" t="s">
        <v>205</v>
      </c>
      <c r="O14" s="64" t="s">
        <v>218</v>
      </c>
      <c r="P14" s="64" t="s">
        <v>219</v>
      </c>
      <c r="Q14" s="64" t="s">
        <v>220</v>
      </c>
      <c r="R14" s="64" t="s">
        <v>221</v>
      </c>
      <c r="S14" s="64" t="s">
        <v>222</v>
      </c>
      <c r="T14" s="64" t="s">
        <v>223</v>
      </c>
      <c r="U14" s="64" t="s">
        <v>224</v>
      </c>
      <c r="V14" s="64" t="s">
        <v>225</v>
      </c>
      <c r="W14" s="64" t="s">
        <v>226</v>
      </c>
      <c r="X14" s="64" t="s">
        <v>227</v>
      </c>
      <c r="Y14" s="64"/>
      <c r="Z14" s="64"/>
    </row>
    <row r="15" spans="1:26" ht="15.75" x14ac:dyDescent="0.5">
      <c r="A15" s="10" t="s">
        <v>228</v>
      </c>
      <c r="B15" s="10" t="s">
        <v>229</v>
      </c>
      <c r="C15" s="63" t="s">
        <v>13</v>
      </c>
      <c r="D15" s="64" t="s">
        <v>230</v>
      </c>
      <c r="E15" s="64" t="s">
        <v>231</v>
      </c>
      <c r="F15" s="64" t="s">
        <v>232</v>
      </c>
      <c r="G15" s="65">
        <v>98201</v>
      </c>
      <c r="H15" s="65" t="str">
        <f t="shared" si="0"/>
        <v>607 Riverside Rd, Ste 130 Everett, WA 98201</v>
      </c>
      <c r="I15" s="66">
        <v>13249</v>
      </c>
      <c r="J15" s="68"/>
      <c r="K15" s="67" t="s">
        <v>121</v>
      </c>
      <c r="L15" s="64" t="s">
        <v>233</v>
      </c>
      <c r="M15" s="64" t="s">
        <v>75</v>
      </c>
      <c r="N15" s="64"/>
      <c r="O15" s="64" t="s">
        <v>234</v>
      </c>
      <c r="P15" s="64" t="s">
        <v>235</v>
      </c>
      <c r="Q15" s="64" t="s">
        <v>236</v>
      </c>
      <c r="R15" s="64" t="s">
        <v>237</v>
      </c>
      <c r="S15" s="64" t="s">
        <v>238</v>
      </c>
      <c r="T15" s="64" t="s">
        <v>239</v>
      </c>
      <c r="U15" s="64" t="s">
        <v>234</v>
      </c>
      <c r="V15" s="64" t="s">
        <v>240</v>
      </c>
      <c r="W15" s="64" t="s">
        <v>241</v>
      </c>
      <c r="X15" s="64" t="s">
        <v>242</v>
      </c>
      <c r="Y15" s="64"/>
      <c r="Z15" s="64"/>
    </row>
    <row r="16" spans="1:26" ht="15.75" x14ac:dyDescent="0.5">
      <c r="A16" s="10" t="s">
        <v>243</v>
      </c>
      <c r="B16" s="10" t="s">
        <v>244</v>
      </c>
      <c r="C16" s="63" t="s">
        <v>14</v>
      </c>
      <c r="D16" s="64" t="s">
        <v>245</v>
      </c>
      <c r="E16" s="64" t="s">
        <v>246</v>
      </c>
      <c r="F16" s="64" t="s">
        <v>247</v>
      </c>
      <c r="G16" s="65">
        <v>97223</v>
      </c>
      <c r="H16" s="65" t="str">
        <f t="shared" si="0"/>
        <v>12670 SW Hall Blvd, Bldg 3 Tigard, OR 97223</v>
      </c>
      <c r="I16" s="66">
        <v>10066</v>
      </c>
      <c r="J16" s="68"/>
      <c r="K16" s="67" t="s">
        <v>248</v>
      </c>
      <c r="L16" s="64" t="s">
        <v>249</v>
      </c>
      <c r="M16" s="64" t="s">
        <v>88</v>
      </c>
      <c r="N16" s="64" t="s">
        <v>100</v>
      </c>
      <c r="O16" s="64" t="s">
        <v>250</v>
      </c>
      <c r="P16" s="64" t="s">
        <v>251</v>
      </c>
      <c r="Q16" s="64" t="s">
        <v>252</v>
      </c>
      <c r="R16" s="64" t="s">
        <v>253</v>
      </c>
      <c r="S16" s="64" t="s">
        <v>251</v>
      </c>
      <c r="T16" s="64" t="s">
        <v>252</v>
      </c>
      <c r="U16" s="64" t="s">
        <v>253</v>
      </c>
      <c r="V16" s="64" t="s">
        <v>254</v>
      </c>
      <c r="W16" s="64" t="s">
        <v>255</v>
      </c>
      <c r="X16" s="64" t="s">
        <v>256</v>
      </c>
      <c r="Y16" s="64"/>
      <c r="Z16" s="64"/>
    </row>
    <row r="17" spans="1:26" ht="15.75" x14ac:dyDescent="0.5">
      <c r="A17" s="10" t="s">
        <v>257</v>
      </c>
      <c r="B17" s="10" t="s">
        <v>258</v>
      </c>
      <c r="C17" s="63" t="s">
        <v>15</v>
      </c>
      <c r="D17" s="64" t="s">
        <v>259</v>
      </c>
      <c r="E17" s="64" t="s">
        <v>260</v>
      </c>
      <c r="F17" s="64" t="s">
        <v>257</v>
      </c>
      <c r="G17" s="65">
        <v>84104</v>
      </c>
      <c r="H17" s="65" t="str">
        <f t="shared" si="0"/>
        <v>1825 Fortune Rd Salt Lake City, UT 84104</v>
      </c>
      <c r="I17" s="66">
        <v>1493</v>
      </c>
      <c r="J17" s="75" t="s">
        <v>446</v>
      </c>
      <c r="K17" s="67" t="s">
        <v>261</v>
      </c>
      <c r="L17" s="64" t="s">
        <v>74</v>
      </c>
      <c r="M17" s="64" t="s">
        <v>75</v>
      </c>
      <c r="N17" s="64" t="s">
        <v>262</v>
      </c>
      <c r="O17" s="64" t="s">
        <v>263</v>
      </c>
      <c r="P17" s="64" t="s">
        <v>264</v>
      </c>
      <c r="Q17" s="64" t="s">
        <v>265</v>
      </c>
      <c r="R17" s="64" t="s">
        <v>266</v>
      </c>
      <c r="S17" s="64" t="s">
        <v>264</v>
      </c>
      <c r="T17" s="64" t="s">
        <v>265</v>
      </c>
      <c r="U17" s="64" t="s">
        <v>266</v>
      </c>
      <c r="V17" s="64"/>
      <c r="W17" s="64"/>
      <c r="X17" s="64"/>
      <c r="Y17" s="64"/>
      <c r="Z17" s="64"/>
    </row>
    <row r="18" spans="1:26" ht="15.75" x14ac:dyDescent="0.5">
      <c r="A18" s="10" t="s">
        <v>267</v>
      </c>
      <c r="B18" s="10" t="s">
        <v>268</v>
      </c>
      <c r="C18" s="63" t="s">
        <v>16</v>
      </c>
      <c r="D18" s="77" t="s">
        <v>454</v>
      </c>
      <c r="E18" s="64" t="s">
        <v>269</v>
      </c>
      <c r="F18" s="64" t="s">
        <v>267</v>
      </c>
      <c r="G18" s="78">
        <v>80229</v>
      </c>
      <c r="H18" s="65" t="str">
        <f t="shared" si="0"/>
        <v>13575 E 37th Ave, Unit 110 Denver, CO 80229</v>
      </c>
      <c r="I18" s="66">
        <v>5217</v>
      </c>
      <c r="J18" s="68"/>
      <c r="K18" s="67" t="s">
        <v>270</v>
      </c>
      <c r="L18" s="64" t="s">
        <v>271</v>
      </c>
      <c r="M18" s="64" t="s">
        <v>88</v>
      </c>
      <c r="N18" s="64"/>
      <c r="O18" s="64" t="s">
        <v>272</v>
      </c>
      <c r="P18" s="64" t="s">
        <v>273</v>
      </c>
      <c r="Q18" s="64" t="s">
        <v>274</v>
      </c>
      <c r="R18" s="64" t="s">
        <v>275</v>
      </c>
      <c r="S18" s="64" t="s">
        <v>276</v>
      </c>
      <c r="T18" s="64" t="s">
        <v>277</v>
      </c>
      <c r="U18" s="64" t="s">
        <v>272</v>
      </c>
      <c r="V18" s="64" t="s">
        <v>278</v>
      </c>
      <c r="W18" s="64" t="s">
        <v>279</v>
      </c>
      <c r="X18" s="64" t="s">
        <v>280</v>
      </c>
      <c r="Y18" s="71" t="s">
        <v>281</v>
      </c>
      <c r="Z18" s="72" t="s">
        <v>282</v>
      </c>
    </row>
    <row r="19" spans="1:26" ht="15.75" x14ac:dyDescent="0.5">
      <c r="A19" s="10" t="s">
        <v>283</v>
      </c>
      <c r="B19" s="10" t="s">
        <v>284</v>
      </c>
      <c r="C19" s="63" t="s">
        <v>17</v>
      </c>
      <c r="D19" s="64" t="s">
        <v>463</v>
      </c>
      <c r="E19" s="64" t="s">
        <v>285</v>
      </c>
      <c r="F19" s="64" t="s">
        <v>283</v>
      </c>
      <c r="G19" s="65">
        <v>89118</v>
      </c>
      <c r="H19" s="65" t="str">
        <f t="shared" si="0"/>
        <v>5550 Cameron St, Suite C Las Vegas, NV 89118</v>
      </c>
      <c r="I19" s="66">
        <v>57179</v>
      </c>
      <c r="J19" s="68"/>
      <c r="K19" s="67" t="s">
        <v>286</v>
      </c>
      <c r="L19" s="64" t="s">
        <v>287</v>
      </c>
      <c r="M19" s="64" t="s">
        <v>205</v>
      </c>
      <c r="N19" s="64"/>
      <c r="O19" s="64" t="s">
        <v>288</v>
      </c>
      <c r="P19" s="64" t="s">
        <v>289</v>
      </c>
      <c r="Q19" s="64" t="s">
        <v>290</v>
      </c>
      <c r="R19" s="64" t="s">
        <v>291</v>
      </c>
      <c r="S19" s="64" t="s">
        <v>292</v>
      </c>
      <c r="T19" s="64" t="s">
        <v>293</v>
      </c>
      <c r="U19" s="64" t="s">
        <v>288</v>
      </c>
      <c r="V19" s="64" t="s">
        <v>294</v>
      </c>
      <c r="W19" s="64" t="s">
        <v>295</v>
      </c>
      <c r="X19" s="64" t="s">
        <v>296</v>
      </c>
      <c r="Y19" s="64"/>
      <c r="Z19" s="64"/>
    </row>
    <row r="20" spans="1:26" ht="26.65" x14ac:dyDescent="0.5">
      <c r="A20" s="10" t="s">
        <v>297</v>
      </c>
      <c r="B20" s="10" t="s">
        <v>298</v>
      </c>
      <c r="C20" s="63" t="s">
        <v>18</v>
      </c>
      <c r="D20" s="64" t="s">
        <v>467</v>
      </c>
      <c r="E20" s="64" t="s">
        <v>299</v>
      </c>
      <c r="F20" s="64" t="s">
        <v>297</v>
      </c>
      <c r="G20" s="65">
        <v>85034</v>
      </c>
      <c r="H20" s="65" t="str">
        <f t="shared" si="0"/>
        <v>1000 E Hammond Ln Phoenix, AZ 85034</v>
      </c>
      <c r="I20" s="66">
        <v>5267</v>
      </c>
      <c r="J20" s="68"/>
      <c r="K20" s="67" t="s">
        <v>300</v>
      </c>
      <c r="L20" s="64" t="s">
        <v>301</v>
      </c>
      <c r="M20" s="64" t="s">
        <v>88</v>
      </c>
      <c r="N20" s="64" t="s">
        <v>302</v>
      </c>
      <c r="O20" s="64" t="s">
        <v>303</v>
      </c>
      <c r="P20" s="64" t="s">
        <v>304</v>
      </c>
      <c r="Q20" s="76" t="s">
        <v>455</v>
      </c>
      <c r="R20" s="64" t="s">
        <v>305</v>
      </c>
      <c r="S20" s="64" t="s">
        <v>306</v>
      </c>
      <c r="T20" s="64" t="s">
        <v>307</v>
      </c>
      <c r="U20" s="64" t="s">
        <v>308</v>
      </c>
      <c r="V20" s="64" t="s">
        <v>309</v>
      </c>
      <c r="W20" s="64" t="s">
        <v>310</v>
      </c>
      <c r="X20" s="64" t="s">
        <v>311</v>
      </c>
      <c r="Y20" s="64"/>
      <c r="Z20" s="64" t="s">
        <v>312</v>
      </c>
    </row>
    <row r="21" spans="1:26" ht="15.75" x14ac:dyDescent="0.5">
      <c r="A21" s="10" t="s">
        <v>326</v>
      </c>
      <c r="B21" s="10" t="s">
        <v>313</v>
      </c>
      <c r="C21" s="63" t="s">
        <v>20</v>
      </c>
      <c r="D21" s="77" t="s">
        <v>460</v>
      </c>
      <c r="E21" s="64" t="s">
        <v>314</v>
      </c>
      <c r="F21" s="77" t="s">
        <v>461</v>
      </c>
      <c r="G21" s="78">
        <v>75006</v>
      </c>
      <c r="H21" s="65" t="str">
        <f t="shared" si="0"/>
        <v>2643 North I-35E Suite 200 Carrollton, TX 75006</v>
      </c>
      <c r="I21" s="66">
        <v>5410</v>
      </c>
      <c r="J21" s="68"/>
      <c r="K21" s="67" t="s">
        <v>327</v>
      </c>
      <c r="L21" s="64" t="s">
        <v>328</v>
      </c>
      <c r="M21" s="64" t="s">
        <v>75</v>
      </c>
      <c r="N21" s="64" t="s">
        <v>89</v>
      </c>
      <c r="O21" s="64" t="s">
        <v>329</v>
      </c>
      <c r="P21" s="77" t="s">
        <v>457</v>
      </c>
      <c r="Q21" s="79" t="s">
        <v>456</v>
      </c>
      <c r="R21" s="77" t="s">
        <v>458</v>
      </c>
      <c r="S21" s="64" t="s">
        <v>330</v>
      </c>
      <c r="T21" s="64" t="s">
        <v>331</v>
      </c>
      <c r="U21" s="64" t="s">
        <v>332</v>
      </c>
      <c r="V21" s="64" t="s">
        <v>333</v>
      </c>
      <c r="W21" s="64" t="s">
        <v>334</v>
      </c>
      <c r="X21" s="64" t="s">
        <v>335</v>
      </c>
      <c r="Y21" s="64"/>
      <c r="Z21" s="64" t="s">
        <v>89</v>
      </c>
    </row>
    <row r="22" spans="1:26" ht="15.75" x14ac:dyDescent="0.5">
      <c r="A22" s="10" t="s">
        <v>336</v>
      </c>
      <c r="B22" s="10" t="s">
        <v>313</v>
      </c>
      <c r="C22" s="63" t="s">
        <v>21</v>
      </c>
      <c r="D22" s="64" t="s">
        <v>337</v>
      </c>
      <c r="E22" s="64" t="s">
        <v>314</v>
      </c>
      <c r="F22" s="64" t="s">
        <v>336</v>
      </c>
      <c r="G22" s="65">
        <v>78754</v>
      </c>
      <c r="H22" s="65" t="str">
        <f t="shared" si="0"/>
        <v>8801 Wall St. #840 Austin, TX 78754</v>
      </c>
      <c r="I22" s="66">
        <v>5270</v>
      </c>
      <c r="J22" s="68"/>
      <c r="K22" s="67" t="s">
        <v>121</v>
      </c>
      <c r="L22" s="64" t="s">
        <v>338</v>
      </c>
      <c r="M22" s="64" t="s">
        <v>88</v>
      </c>
      <c r="N22" s="64"/>
      <c r="O22" s="64" t="s">
        <v>339</v>
      </c>
      <c r="P22" s="64" t="s">
        <v>340</v>
      </c>
      <c r="Q22" s="64" t="s">
        <v>341</v>
      </c>
      <c r="R22" s="64" t="s">
        <v>342</v>
      </c>
      <c r="S22" s="64" t="s">
        <v>343</v>
      </c>
      <c r="T22" s="64" t="s">
        <v>344</v>
      </c>
      <c r="U22" s="64" t="s">
        <v>345</v>
      </c>
      <c r="V22" s="64" t="s">
        <v>346</v>
      </c>
      <c r="W22" s="64" t="s">
        <v>347</v>
      </c>
      <c r="X22" s="64" t="s">
        <v>348</v>
      </c>
      <c r="Y22" s="64"/>
      <c r="Z22" s="64"/>
    </row>
    <row r="23" spans="1:26" ht="15.4" x14ac:dyDescent="0.45">
      <c r="A23" s="64" t="s">
        <v>315</v>
      </c>
      <c r="B23" s="64" t="s">
        <v>313</v>
      </c>
      <c r="C23" s="73" t="s">
        <v>19</v>
      </c>
      <c r="D23" s="80" t="s">
        <v>459</v>
      </c>
      <c r="E23" s="10" t="s">
        <v>314</v>
      </c>
      <c r="F23" s="10" t="s">
        <v>349</v>
      </c>
      <c r="G23" s="74">
        <v>77449</v>
      </c>
      <c r="H23" s="74" t="str">
        <f t="shared" si="0"/>
        <v>2747 W Grand Parkway N Suite D Katy, TX 77449</v>
      </c>
      <c r="I23" s="66">
        <v>5295</v>
      </c>
      <c r="J23" s="68"/>
      <c r="K23" s="67" t="s">
        <v>315</v>
      </c>
      <c r="L23" s="64" t="s">
        <v>316</v>
      </c>
      <c r="M23" s="64" t="s">
        <v>75</v>
      </c>
      <c r="N23" s="64" t="s">
        <v>100</v>
      </c>
      <c r="O23" s="64" t="s">
        <v>317</v>
      </c>
      <c r="P23" s="64" t="s">
        <v>318</v>
      </c>
      <c r="Q23" s="64" t="s">
        <v>319</v>
      </c>
      <c r="R23" s="64" t="s">
        <v>320</v>
      </c>
      <c r="S23" s="64" t="s">
        <v>321</v>
      </c>
      <c r="T23" s="64" t="s">
        <v>322</v>
      </c>
      <c r="U23" s="64" t="s">
        <v>317</v>
      </c>
      <c r="V23" s="64" t="s">
        <v>323</v>
      </c>
      <c r="W23" s="64" t="s">
        <v>324</v>
      </c>
      <c r="X23" s="64" t="s">
        <v>325</v>
      </c>
      <c r="Y23" s="64"/>
      <c r="Z23" s="64"/>
    </row>
  </sheetData>
  <sheetProtection algorithmName="SHA-512" hashValue="HXN0hFgwHbFTFfxaDmzbVZTid/4TQDo/bkSgl7DwHhqZeRiKRTlmzwTJuRvbmWsrESWmDaleFhfi6EzWwOUtOQ==" saltValue="sfFFcDbzTg1Txf4S7MqgEg==" spinCount="100000" sheet="1" objects="1" scenarios="1"/>
  <mergeCells count="5">
    <mergeCell ref="D1:G1"/>
    <mergeCell ref="P1:R1"/>
    <mergeCell ref="S1:U1"/>
    <mergeCell ref="V1:Y1"/>
    <mergeCell ref="I1:O1"/>
  </mergeCells>
  <hyperlinks>
    <hyperlink ref="Q3" r:id="rId1" xr:uid="{56FF4A14-599D-4FA0-895E-BCF6224BD419}"/>
    <hyperlink ref="Q20" r:id="rId2" xr:uid="{846AD438-1E1C-4326-88E3-3A05B4E3C0A0}"/>
    <hyperlink ref="Q21" r:id="rId3" xr:uid="{DD79A96C-1C10-493D-9E8C-13E47C2B8D48}"/>
  </hyperlinks>
  <pageMargins left="0.7" right="0.7" top="0.75" bottom="0.75" header="0.3" footer="0.3"/>
  <pageSetup orientation="portrait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C6EC-FF0F-4FA6-9543-151EE40529CB}">
  <dimension ref="A1:I22"/>
  <sheetViews>
    <sheetView workbookViewId="0">
      <selection activeCell="E1" sqref="E1"/>
    </sheetView>
  </sheetViews>
  <sheetFormatPr defaultRowHeight="14.25" x14ac:dyDescent="0.45"/>
  <cols>
    <col min="1" max="1" width="36.265625" bestFit="1" customWidth="1"/>
    <col min="2" max="3" width="36.265625" customWidth="1"/>
    <col min="5" max="5" width="22.3984375" customWidth="1"/>
    <col min="6" max="6" width="17.73046875" customWidth="1"/>
  </cols>
  <sheetData>
    <row r="1" spans="1:9" ht="28.5" x14ac:dyDescent="0.45">
      <c r="A1" s="2" t="s">
        <v>0</v>
      </c>
      <c r="B1" s="2" t="s">
        <v>54</v>
      </c>
      <c r="C1" s="2" t="s">
        <v>47</v>
      </c>
      <c r="E1" s="2" t="s">
        <v>37</v>
      </c>
      <c r="F1" s="3" t="s">
        <v>38</v>
      </c>
      <c r="G1" s="3" t="s">
        <v>39</v>
      </c>
      <c r="H1" s="3" t="s">
        <v>40</v>
      </c>
      <c r="I1" s="3" t="s">
        <v>41</v>
      </c>
    </row>
    <row r="2" spans="1:9" x14ac:dyDescent="0.45">
      <c r="A2" s="1" t="s">
        <v>1</v>
      </c>
      <c r="B2" s="1" t="str">
        <f>VLOOKUP(A2,DCs!$C$2:$E$23,3,0)</f>
        <v>GA</v>
      </c>
      <c r="C2" s="1" t="str">
        <f>VLOOKUP(B2,'CWJ FREIGHT ZONES'!$C$4:$D$54,2,0)</f>
        <v>EAST</v>
      </c>
      <c r="E2" s="1" t="s">
        <v>27</v>
      </c>
      <c r="F2" s="4">
        <v>71.650000000000006</v>
      </c>
      <c r="G2" s="4">
        <v>77.83</v>
      </c>
      <c r="H2" s="4">
        <v>81.53</v>
      </c>
      <c r="I2" s="4">
        <v>86.47</v>
      </c>
    </row>
    <row r="3" spans="1:9" x14ac:dyDescent="0.45">
      <c r="A3" s="1" t="s">
        <v>2</v>
      </c>
      <c r="B3" s="1" t="str">
        <f>VLOOKUP(A3,DCs!$C$2:$E$23,3,0)</f>
        <v>NC</v>
      </c>
      <c r="C3" s="1" t="str">
        <f>VLOOKUP(B3,'CWJ FREIGHT ZONES'!$C$4:$D$54,2,0)</f>
        <v>EAST</v>
      </c>
      <c r="E3" s="1" t="s">
        <v>32</v>
      </c>
      <c r="F3" s="4">
        <v>67.95</v>
      </c>
      <c r="G3" s="4">
        <v>74.12</v>
      </c>
      <c r="H3" s="4">
        <v>77.83</v>
      </c>
      <c r="I3" s="4">
        <v>82.76</v>
      </c>
    </row>
    <row r="4" spans="1:9" x14ac:dyDescent="0.45">
      <c r="A4" s="1" t="s">
        <v>3</v>
      </c>
      <c r="B4" s="1" t="str">
        <f>VLOOKUP(A4,DCs!$C$2:$E$23,3,0)</f>
        <v>FL</v>
      </c>
      <c r="C4" s="1" t="str">
        <f>VLOOKUP(B4,'CWJ FREIGHT ZONES'!$C$4:$D$54,2,0)</f>
        <v>EAST</v>
      </c>
      <c r="E4" s="1" t="s">
        <v>29</v>
      </c>
      <c r="F4" s="4">
        <v>24.71</v>
      </c>
      <c r="G4" s="4">
        <v>30.88</v>
      </c>
      <c r="H4" s="4">
        <v>34.590000000000003</v>
      </c>
      <c r="I4" s="4">
        <v>39.53</v>
      </c>
    </row>
    <row r="5" spans="1:9" x14ac:dyDescent="0.45">
      <c r="A5" s="1" t="s">
        <v>4</v>
      </c>
      <c r="B5" s="1" t="str">
        <f>VLOOKUP(A5,DCs!$C$2:$E$23,3,0)</f>
        <v>NC</v>
      </c>
      <c r="C5" s="1" t="str">
        <f>VLOOKUP(B5,'CWJ FREIGHT ZONES'!$C$4:$D$54,2,0)</f>
        <v>EAST</v>
      </c>
      <c r="E5" s="1" t="s">
        <v>33</v>
      </c>
      <c r="F5" s="4">
        <v>70.41</v>
      </c>
      <c r="G5" s="4">
        <v>76.59</v>
      </c>
      <c r="H5" s="4">
        <v>80.290000000000006</v>
      </c>
      <c r="I5" s="4">
        <v>85.24</v>
      </c>
    </row>
    <row r="6" spans="1:9" x14ac:dyDescent="0.45">
      <c r="A6" s="1" t="s">
        <v>5</v>
      </c>
      <c r="B6" s="1" t="str">
        <f>VLOOKUP(A6,DCs!$C$2:$E$23,3,0)</f>
        <v>FL</v>
      </c>
      <c r="C6" s="1" t="str">
        <f>VLOOKUP(B6,'CWJ FREIGHT ZONES'!$C$4:$D$54,2,0)</f>
        <v>EAST</v>
      </c>
    </row>
    <row r="7" spans="1:9" x14ac:dyDescent="0.45">
      <c r="A7" s="1" t="s">
        <v>6</v>
      </c>
      <c r="B7" s="1" t="str">
        <f>VLOOKUP(A7,DCs!$C$2:$E$23,3,0)</f>
        <v>TN</v>
      </c>
      <c r="C7" s="1" t="str">
        <f>VLOOKUP(B7,'CWJ FREIGHT ZONES'!$C$4:$D$54,2,0)</f>
        <v>CENTRAL</v>
      </c>
    </row>
    <row r="8" spans="1:9" x14ac:dyDescent="0.45">
      <c r="A8" s="1" t="s">
        <v>7</v>
      </c>
      <c r="B8" s="1" t="str">
        <f>VLOOKUP(A8,DCs!$C$2:$E$23,3,0)</f>
        <v>MI</v>
      </c>
      <c r="C8" s="1" t="str">
        <f>VLOOKUP(B8,'CWJ FREIGHT ZONES'!$C$4:$D$54,2,0)</f>
        <v>CENTRAL</v>
      </c>
    </row>
    <row r="9" spans="1:9" x14ac:dyDescent="0.45">
      <c r="A9" s="1" t="s">
        <v>8</v>
      </c>
      <c r="B9" s="1" t="str">
        <f>VLOOKUP(A9,DCs!$C$2:$E$23,3,0)</f>
        <v>KS</v>
      </c>
      <c r="C9" s="1" t="str">
        <f>VLOOKUP(B9,'CWJ FREIGHT ZONES'!$C$4:$D$54,2,0)</f>
        <v>CENTRAL</v>
      </c>
    </row>
    <row r="10" spans="1:9" x14ac:dyDescent="0.45">
      <c r="A10" s="1" t="s">
        <v>9</v>
      </c>
      <c r="B10" s="1" t="str">
        <f>VLOOKUP(A10,DCs!$C$2:$E$23,3,0)</f>
        <v>OH</v>
      </c>
      <c r="C10" s="1" t="str">
        <f>VLOOKUP(B10,'CWJ FREIGHT ZONES'!$C$4:$D$54,2,0)</f>
        <v>CENTRAL</v>
      </c>
    </row>
    <row r="11" spans="1:9" x14ac:dyDescent="0.45">
      <c r="A11" s="1" t="s">
        <v>10</v>
      </c>
      <c r="B11" s="1" t="str">
        <f>VLOOKUP(A11,DCs!$C$2:$E$23,3,0)</f>
        <v>IL</v>
      </c>
      <c r="C11" s="1" t="str">
        <f>VLOOKUP(B11,'CWJ FREIGHT ZONES'!$C$4:$D$54,2,0)</f>
        <v>CENTRAL</v>
      </c>
    </row>
    <row r="12" spans="1:9" x14ac:dyDescent="0.45">
      <c r="A12" s="1" t="s">
        <v>11</v>
      </c>
      <c r="B12" s="1" t="str">
        <f>VLOOKUP(A12,DCs!$C$2:$E$23,3,0)</f>
        <v>MN</v>
      </c>
      <c r="C12" s="1" t="str">
        <f>VLOOKUP(B12,'CWJ FREIGHT ZONES'!$C$4:$D$54,2,0)</f>
        <v>CENTRAL</v>
      </c>
    </row>
    <row r="13" spans="1:9" x14ac:dyDescent="0.45">
      <c r="A13" s="1" t="s">
        <v>12</v>
      </c>
      <c r="B13" s="1" t="str">
        <f>VLOOKUP(A13,DCs!$C$2:$E$23,3,0)</f>
        <v>MO</v>
      </c>
      <c r="C13" s="1" t="str">
        <f>VLOOKUP(B13,'CWJ FREIGHT ZONES'!$C$4:$D$54,2,0)</f>
        <v>CENTRAL</v>
      </c>
    </row>
    <row r="14" spans="1:9" x14ac:dyDescent="0.45">
      <c r="A14" s="1" t="s">
        <v>13</v>
      </c>
      <c r="B14" s="1" t="str">
        <f>VLOOKUP(A14,DCs!$C$2:$E$23,3,0)</f>
        <v>WA</v>
      </c>
      <c r="C14" s="1" t="str">
        <f>VLOOKUP(B14,'CWJ FREIGHT ZONES'!$C$4:$D$54,2,0)</f>
        <v>WEST</v>
      </c>
    </row>
    <row r="15" spans="1:9" x14ac:dyDescent="0.45">
      <c r="A15" s="1" t="s">
        <v>14</v>
      </c>
      <c r="B15" s="1" t="str">
        <f>VLOOKUP(A15,DCs!$C$2:$E$23,3,0)</f>
        <v>OR</v>
      </c>
      <c r="C15" s="1" t="str">
        <f>VLOOKUP(B15,'CWJ FREIGHT ZONES'!$C$4:$D$54,2,0)</f>
        <v>WEST</v>
      </c>
    </row>
    <row r="16" spans="1:9" x14ac:dyDescent="0.45">
      <c r="A16" s="1" t="s">
        <v>15</v>
      </c>
      <c r="B16" s="1" t="str">
        <f>VLOOKUP(A16,DCs!$C$2:$E$23,3,0)</f>
        <v>UT</v>
      </c>
      <c r="C16" s="1" t="str">
        <f>VLOOKUP(B16,'CWJ FREIGHT ZONES'!$C$4:$D$54,2,0)</f>
        <v>WEST</v>
      </c>
    </row>
    <row r="17" spans="1:3" x14ac:dyDescent="0.45">
      <c r="A17" s="1" t="s">
        <v>16</v>
      </c>
      <c r="B17" s="1" t="str">
        <f>VLOOKUP(A17,DCs!$C$2:$E$23,3,0)</f>
        <v>CO</v>
      </c>
      <c r="C17" s="1" t="str">
        <f>VLOOKUP(B17,'CWJ FREIGHT ZONES'!$C$4:$D$54,2,0)</f>
        <v>WEST</v>
      </c>
    </row>
    <row r="18" spans="1:3" x14ac:dyDescent="0.45">
      <c r="A18" s="1" t="s">
        <v>17</v>
      </c>
      <c r="B18" s="1" t="str">
        <f>VLOOKUP(A18,DCs!$C$2:$E$23,3,0)</f>
        <v>NV</v>
      </c>
      <c r="C18" s="1" t="str">
        <f>VLOOKUP(B18,'CWJ FREIGHT ZONES'!$C$4:$D$54,2,0)</f>
        <v>WEST</v>
      </c>
    </row>
    <row r="19" spans="1:3" x14ac:dyDescent="0.45">
      <c r="A19" s="1" t="s">
        <v>18</v>
      </c>
      <c r="B19" s="1" t="str">
        <f>VLOOKUP(A19,DCs!$C$2:$E$23,3,0)</f>
        <v>AZ</v>
      </c>
      <c r="C19" s="1" t="str">
        <f>VLOOKUP(B19,'CWJ FREIGHT ZONES'!$C$4:$D$54,2,0)</f>
        <v>WEST</v>
      </c>
    </row>
    <row r="20" spans="1:3" x14ac:dyDescent="0.45">
      <c r="A20" s="1" t="s">
        <v>19</v>
      </c>
      <c r="B20" s="1" t="str">
        <f>VLOOKUP(A20,DCs!$C$2:$E$23,3,0)</f>
        <v>TX</v>
      </c>
      <c r="C20" s="1" t="str">
        <f>VLOOKUP(B20,'CWJ FREIGHT ZONES'!$C$4:$D$54,2,0)</f>
        <v>WEST</v>
      </c>
    </row>
    <row r="21" spans="1:3" x14ac:dyDescent="0.45">
      <c r="A21" s="1" t="s">
        <v>20</v>
      </c>
      <c r="B21" s="1" t="str">
        <f>VLOOKUP(A21,DCs!$C$2:$E$23,3,0)</f>
        <v>TX</v>
      </c>
      <c r="C21" s="1" t="str">
        <f>VLOOKUP(B21,'CWJ FREIGHT ZONES'!$C$4:$D$54,2,0)</f>
        <v>WEST</v>
      </c>
    </row>
    <row r="22" spans="1:3" x14ac:dyDescent="0.45">
      <c r="A22" s="1" t="s">
        <v>21</v>
      </c>
      <c r="B22" s="1" t="str">
        <f>VLOOKUP(A22,DCs!$C$2:$E$23,3,0)</f>
        <v>TX</v>
      </c>
      <c r="C22" s="1" t="str">
        <f>VLOOKUP(B22,'CWJ FREIGHT ZONES'!$C$4:$D$54,2,0)</f>
        <v>WEST</v>
      </c>
    </row>
  </sheetData>
  <sheetProtection algorithmName="SHA-512" hashValue="Q3nZXynSY1T20E3lxNByYp7LkNKuIIYOpf6nlthPQH+XQK7Mqx9yYxt9mDEllBn7Fk1ym6NRpnm0FOvGjOZy1A==" saltValue="mn8cGtJBHTTby47czfe5qw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PO</vt:lpstr>
      <vt:lpstr>CWJ FREIGHT ZONES</vt:lpstr>
      <vt:lpstr>DCs</vt:lpstr>
      <vt:lpstr>Pricing</vt:lpstr>
      <vt:lpstr>'CWJ FREIGHT ZONES'!Print_Area</vt:lpstr>
      <vt:lpstr>PO!Print_Area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Jay Javelona</dc:creator>
  <cp:lastModifiedBy>Jay Javelona</cp:lastModifiedBy>
  <cp:lastPrinted>2021-10-15T19:23:29Z</cp:lastPrinted>
  <dcterms:created xsi:type="dcterms:W3CDTF">2021-10-14T14:49:25Z</dcterms:created>
  <dcterms:modified xsi:type="dcterms:W3CDTF">2024-06-21T15:38:37Z</dcterms:modified>
</cp:coreProperties>
</file>